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1255" windowHeight="12735" activeTab="0"/>
  </bookViews>
  <sheets>
    <sheet name="S., PKW 1945-68" sheetId="1" r:id="rId1"/>
  </sheets>
  <definedNames/>
  <calcPr fullCalcOnLoad="1"/>
</workbook>
</file>

<file path=xl/comments1.xml><?xml version="1.0" encoding="utf-8"?>
<comments xmlns="http://schemas.openxmlformats.org/spreadsheetml/2006/main">
  <authors>
    <author>Hans Lipp</author>
  </authors>
  <commentList>
    <comment ref="F6" authorId="0">
      <text>
        <r>
          <rPr>
            <sz val="10"/>
            <rFont val="Tahoma"/>
            <family val="0"/>
          </rPr>
          <t>Motorrad-Motor</t>
        </r>
      </text>
    </comment>
    <comment ref="F7" authorId="0">
      <text>
        <r>
          <rPr>
            <sz val="10"/>
            <rFont val="Tahoma"/>
            <family val="0"/>
          </rPr>
          <t xml:space="preserve">
DKW</t>
        </r>
      </text>
    </comment>
    <comment ref="F10" authorId="0">
      <text>
        <r>
          <rPr>
            <sz val="10"/>
            <rFont val="Tahoma"/>
            <family val="0"/>
          </rPr>
          <t xml:space="preserve">
DKW</t>
        </r>
      </text>
    </comment>
    <comment ref="F17" authorId="0">
      <text>
        <r>
          <rPr>
            <sz val="10"/>
            <rFont val="Tahoma"/>
            <family val="0"/>
          </rPr>
          <t>80 x 76 mm
Zweitakt</t>
        </r>
      </text>
    </comment>
    <comment ref="F18" authorId="0">
      <text>
        <r>
          <rPr>
            <sz val="10"/>
            <rFont val="Tahoma"/>
            <family val="0"/>
          </rPr>
          <t>66 x 72,9 mm
Zweitakt</t>
        </r>
      </text>
    </comment>
    <comment ref="F19" authorId="0">
      <text>
        <r>
          <rPr>
            <sz val="10"/>
            <rFont val="Tahoma"/>
            <family val="0"/>
          </rPr>
          <t>66 x 72,9 mm
Zweitakt</t>
        </r>
      </text>
    </comment>
    <comment ref="F20" authorId="0">
      <text>
        <r>
          <rPr>
            <sz val="10"/>
            <rFont val="Tahoma"/>
            <family val="0"/>
          </rPr>
          <t>70 x 72,9 mm
Zweitakt</t>
        </r>
      </text>
    </comment>
    <comment ref="F21" authorId="0">
      <text>
        <r>
          <rPr>
            <sz val="10"/>
            <rFont val="Tahoma"/>
            <family val="0"/>
          </rPr>
          <t>70 x 72,9 mm
Zweitakt</t>
        </r>
      </text>
    </comment>
    <comment ref="F22" authorId="0">
      <text>
        <r>
          <rPr>
            <sz val="10"/>
            <rFont val="Tahoma"/>
            <family val="0"/>
          </rPr>
          <t>70 x 72,9 mm
Zweitakt</t>
        </r>
      </text>
    </comment>
    <comment ref="F23" authorId="0">
      <text>
        <r>
          <rPr>
            <sz val="10"/>
            <rFont val="Tahoma"/>
            <family val="0"/>
          </rPr>
          <t>90 x 58,86 mm
Ford</t>
        </r>
      </text>
    </comment>
    <comment ref="F24" authorId="0">
      <text>
        <r>
          <rPr>
            <sz val="10"/>
            <rFont val="Tahoma"/>
            <family val="0"/>
          </rPr>
          <t>90 x 58,86 mm
Ford</t>
        </r>
      </text>
    </comment>
    <comment ref="F25" authorId="0">
      <text>
        <r>
          <rPr>
            <sz val="10"/>
            <rFont val="Tahoma"/>
            <family val="0"/>
          </rPr>
          <t>90 x 58,86 mm
Ford</t>
        </r>
      </text>
    </comment>
    <comment ref="F30" authorId="0">
      <text>
        <r>
          <rPr>
            <sz val="10"/>
            <rFont val="Tahoma"/>
            <family val="0"/>
          </rPr>
          <t>75 x 80 mm</t>
        </r>
      </text>
    </comment>
    <comment ref="F31" authorId="0">
      <text>
        <r>
          <rPr>
            <sz val="10"/>
            <rFont val="Tahoma"/>
            <family val="0"/>
          </rPr>
          <t>75 x 80 mm</t>
        </r>
      </text>
    </comment>
    <comment ref="F32" authorId="0">
      <text>
        <r>
          <rPr>
            <sz val="10"/>
            <rFont val="Tahoma"/>
            <family val="0"/>
          </rPr>
          <t>75 x 80 mm</t>
        </r>
      </text>
    </comment>
    <comment ref="F33" authorId="0">
      <text>
        <r>
          <rPr>
            <sz val="10"/>
            <rFont val="Tahoma"/>
            <family val="0"/>
          </rPr>
          <t>75 x 80 mm</t>
        </r>
      </text>
    </comment>
    <comment ref="F34" authorId="0">
      <text>
        <r>
          <rPr>
            <sz val="10"/>
            <rFont val="Tahoma"/>
            <family val="0"/>
          </rPr>
          <t>79,37 x 80 mm</t>
        </r>
      </text>
    </comment>
    <comment ref="F35" authorId="0">
      <text>
        <r>
          <rPr>
            <sz val="10"/>
            <rFont val="Tahoma"/>
            <family val="0"/>
          </rPr>
          <t>79,37 x 80 mm</t>
        </r>
      </text>
    </comment>
    <comment ref="F36" authorId="0">
      <text>
        <r>
          <rPr>
            <sz val="10"/>
            <rFont val="Tahoma"/>
            <family val="0"/>
          </rPr>
          <t>84,1 x 80 mm</t>
        </r>
      </text>
    </comment>
    <comment ref="F37" authorId="0">
      <text>
        <r>
          <rPr>
            <sz val="10"/>
            <rFont val="Tahoma"/>
            <family val="0"/>
          </rPr>
          <t>75 x 80 mm</t>
        </r>
      </text>
    </comment>
    <comment ref="F38" authorId="0">
      <text>
        <r>
          <rPr>
            <sz val="10"/>
            <rFont val="Tahoma"/>
            <family val="0"/>
          </rPr>
          <t>84,14 x 110 mm</t>
        </r>
      </text>
    </comment>
    <comment ref="F39" authorId="0">
      <text>
        <r>
          <rPr>
            <sz val="10"/>
            <rFont val="Tahoma"/>
            <family val="0"/>
          </rPr>
          <t>84,14 x 110 mm</t>
        </r>
      </text>
    </comment>
    <comment ref="F40" authorId="0">
      <text>
        <r>
          <rPr>
            <sz val="10"/>
            <rFont val="Tahoma"/>
            <family val="0"/>
          </rPr>
          <t>84,14 x 110 mm</t>
        </r>
      </text>
    </comment>
    <comment ref="F41" authorId="0">
      <text>
        <r>
          <rPr>
            <sz val="10"/>
            <rFont val="Tahoma"/>
            <family val="0"/>
          </rPr>
          <t>84,14 x 110 mm</t>
        </r>
      </text>
    </comment>
    <comment ref="F42" authorId="0">
      <text>
        <r>
          <rPr>
            <sz val="10"/>
            <rFont val="Tahoma"/>
            <family val="0"/>
          </rPr>
          <t>84,14 x 110 mm</t>
        </r>
      </text>
    </comment>
    <comment ref="F43" authorId="0">
      <text>
        <r>
          <rPr>
            <sz val="10"/>
            <rFont val="Tahoma"/>
            <family val="0"/>
          </rPr>
          <t>84,14 x 110 mm</t>
        </r>
      </text>
    </comment>
    <comment ref="F44" authorId="0">
      <text>
        <r>
          <rPr>
            <sz val="10"/>
            <rFont val="Tahoma"/>
            <family val="0"/>
          </rPr>
          <t>84,14 x 110 mm</t>
        </r>
      </text>
    </comment>
    <comment ref="F45" authorId="0">
      <text>
        <r>
          <rPr>
            <sz val="10"/>
            <rFont val="Tahoma"/>
            <family val="0"/>
          </rPr>
          <t>84,14 x 110 mm</t>
        </r>
      </text>
    </comment>
    <comment ref="F46" authorId="0">
      <text>
        <r>
          <rPr>
            <sz val="10"/>
            <rFont val="Tahoma"/>
            <family val="0"/>
          </rPr>
          <t>79,37 x 80 mm</t>
        </r>
      </text>
    </comment>
    <comment ref="F47" authorId="0">
      <text>
        <r>
          <rPr>
            <sz val="10"/>
            <rFont val="Tahoma"/>
            <family val="0"/>
          </rPr>
          <t>79,37 x 80 mm</t>
        </r>
      </text>
    </comment>
    <comment ref="F48" authorId="0">
      <text>
        <r>
          <rPr>
            <sz val="10"/>
            <rFont val="Tahoma"/>
            <family val="0"/>
          </rPr>
          <t>84,1 x 80 mm</t>
        </r>
      </text>
    </comment>
    <comment ref="F49" authorId="0">
      <text>
        <r>
          <rPr>
            <sz val="10"/>
            <rFont val="Tahoma"/>
            <family val="0"/>
          </rPr>
          <t>88,9 x 80 mm</t>
        </r>
      </text>
    </comment>
    <comment ref="F50" authorId="0">
      <text>
        <r>
          <rPr>
            <sz val="10"/>
            <rFont val="Tahoma"/>
            <family val="0"/>
          </rPr>
          <t>84,1 x 80 mm</t>
        </r>
      </text>
    </comment>
    <comment ref="F51" authorId="0">
      <text>
        <r>
          <rPr>
            <sz val="10"/>
            <rFont val="Tahoma"/>
            <family val="0"/>
          </rPr>
          <t>84,1 x 80 mm</t>
        </r>
      </text>
    </comment>
    <comment ref="F52" authorId="0">
      <text>
        <r>
          <rPr>
            <sz val="10"/>
            <rFont val="Tahoma"/>
            <family val="0"/>
          </rPr>
          <t>84,1 x 80 mm</t>
        </r>
      </text>
    </comment>
    <comment ref="F53" authorId="0">
      <text>
        <r>
          <rPr>
            <sz val="10"/>
            <rFont val="Tahoma"/>
            <family val="0"/>
          </rPr>
          <t>84,1 x 80 mm</t>
        </r>
      </text>
    </comment>
    <comment ref="F54" authorId="0">
      <text>
        <r>
          <rPr>
            <sz val="10"/>
            <rFont val="Tahoma"/>
            <family val="0"/>
          </rPr>
          <t>88,9 x 80 mm</t>
        </r>
      </text>
    </comment>
    <comment ref="F55" authorId="0">
      <text>
        <r>
          <rPr>
            <sz val="10"/>
            <rFont val="Tahoma"/>
            <family val="0"/>
          </rPr>
          <t>88,9 x 80 mm</t>
        </r>
      </text>
    </comment>
    <comment ref="F56" authorId="0">
      <text>
        <r>
          <rPr>
            <sz val="10"/>
            <rFont val="Tahoma"/>
            <family val="0"/>
          </rPr>
          <t>75 x 80 mm</t>
        </r>
      </text>
    </comment>
    <comment ref="F57" authorId="0">
      <text>
        <r>
          <rPr>
            <sz val="10"/>
            <rFont val="Tahoma"/>
            <family val="0"/>
          </rPr>
          <t>84,1 x 80 mm</t>
        </r>
      </text>
    </comment>
    <comment ref="F58" authorId="0">
      <text>
        <r>
          <rPr>
            <sz val="10"/>
            <rFont val="Tahoma"/>
            <family val="0"/>
          </rPr>
          <t>84,1 x 80 mm</t>
        </r>
      </text>
    </comment>
    <comment ref="B15" authorId="0">
      <text>
        <r>
          <rPr>
            <b/>
            <u val="single"/>
            <sz val="10"/>
            <rFont val="Tahoma"/>
            <family val="2"/>
          </rPr>
          <t>S</t>
        </r>
        <r>
          <rPr>
            <sz val="10"/>
            <rFont val="Tahoma"/>
            <family val="0"/>
          </rPr>
          <t xml:space="preserve">venska </t>
        </r>
        <r>
          <rPr>
            <b/>
            <u val="single"/>
            <sz val="10"/>
            <rFont val="Tahoma"/>
            <family val="2"/>
          </rPr>
          <t>A</t>
        </r>
        <r>
          <rPr>
            <sz val="10"/>
            <rFont val="Tahoma"/>
            <family val="0"/>
          </rPr>
          <t xml:space="preserve">ero </t>
        </r>
        <r>
          <rPr>
            <b/>
            <u val="single"/>
            <sz val="10"/>
            <rFont val="Tahoma"/>
            <family val="2"/>
          </rPr>
          <t>A</t>
        </r>
        <r>
          <rPr>
            <sz val="10"/>
            <rFont val="Tahoma"/>
            <family val="0"/>
          </rPr>
          <t xml:space="preserve">ktien </t>
        </r>
        <r>
          <rPr>
            <b/>
            <u val="single"/>
            <sz val="10"/>
            <rFont val="Tahoma"/>
            <family val="2"/>
          </rPr>
          <t>B</t>
        </r>
        <r>
          <rPr>
            <sz val="10"/>
            <rFont val="Tahoma"/>
            <family val="0"/>
          </rPr>
          <t>olaget</t>
        </r>
      </text>
    </comment>
  </commentList>
</comments>
</file>

<file path=xl/sharedStrings.xml><?xml version="1.0" encoding="utf-8"?>
<sst xmlns="http://schemas.openxmlformats.org/spreadsheetml/2006/main" count="260" uniqueCount="96">
  <si>
    <t>Marke</t>
  </si>
  <si>
    <t>Typ</t>
  </si>
  <si>
    <t>Z</t>
  </si>
  <si>
    <t>Hbr.</t>
  </si>
  <si>
    <t>PS</t>
  </si>
  <si>
    <t>S.</t>
  </si>
  <si>
    <t>a.A.</t>
  </si>
  <si>
    <t>Göteborg</t>
  </si>
  <si>
    <t>Volvo</t>
  </si>
  <si>
    <t>x</t>
  </si>
  <si>
    <t>1927 -</t>
  </si>
  <si>
    <t>PV53</t>
  </si>
  <si>
    <t>PV54</t>
  </si>
  <si>
    <t>PV80</t>
  </si>
  <si>
    <t>PV 800: 37, 801:550, 802:1.081, 810: 180</t>
  </si>
  <si>
    <t>TPV   4x4</t>
  </si>
  <si>
    <t>44-6: 210 Ex. (Olsson S.79)</t>
  </si>
  <si>
    <t>PV 444</t>
  </si>
  <si>
    <t>SAAB</t>
  </si>
  <si>
    <t>PKW</t>
  </si>
  <si>
    <t>rechnerisch</t>
  </si>
  <si>
    <t>statistisch</t>
  </si>
  <si>
    <t>PV 444 B</t>
  </si>
  <si>
    <t>PV 444 C-H</t>
  </si>
  <si>
    <t>PV 444 K</t>
  </si>
  <si>
    <t>51/70</t>
  </si>
  <si>
    <t>PV 444 L</t>
  </si>
  <si>
    <t>66/85</t>
  </si>
  <si>
    <t>PV 544 A, B</t>
  </si>
  <si>
    <t>PV 544 C-G</t>
  </si>
  <si>
    <t>Neßhöver S.120</t>
  </si>
  <si>
    <t>Neßhöver S.32</t>
  </si>
  <si>
    <t>P 1900 Cabrio</t>
  </si>
  <si>
    <t>PV 60</t>
  </si>
  <si>
    <t>ab 12.46 (Nießhöver)</t>
  </si>
  <si>
    <t>s.o.</t>
  </si>
  <si>
    <t>PV 61 (Pickup)</t>
  </si>
  <si>
    <t>PV 831-834</t>
  </si>
  <si>
    <t>Neßhöver S.120// ab 9.50</t>
  </si>
  <si>
    <t>PV 445 (Kombi)</t>
  </si>
  <si>
    <t>P 210 (Kombi)</t>
  </si>
  <si>
    <t>53-60: 37.755 Ex.</t>
  </si>
  <si>
    <t>60-9: 59.544 Ex.</t>
  </si>
  <si>
    <t>44-51</t>
  </si>
  <si>
    <t>60/76</t>
  </si>
  <si>
    <t>68/86</t>
  </si>
  <si>
    <t>68-75</t>
  </si>
  <si>
    <t>P 121, 122</t>
  </si>
  <si>
    <t>68-90</t>
  </si>
  <si>
    <t>82/100</t>
  </si>
  <si>
    <t>8.1968-70</t>
  </si>
  <si>
    <t>8.1956-61</t>
  </si>
  <si>
    <t>P 1800, P 1800 S</t>
  </si>
  <si>
    <t>P 140</t>
  </si>
  <si>
    <t>75/100</t>
  </si>
  <si>
    <t>P 164</t>
  </si>
  <si>
    <t>1966-74: 1.246.098 Ex.</t>
  </si>
  <si>
    <t>68-75: 153.879 Ex.</t>
  </si>
  <si>
    <t>1800 S</t>
  </si>
  <si>
    <t>1800 B-P</t>
  </si>
  <si>
    <t>66-9: 1.693</t>
  </si>
  <si>
    <t>5.61-63, in GB gebaut, schlechte Qualität</t>
  </si>
  <si>
    <t>P 120  Amazon</t>
  </si>
  <si>
    <t>P 120 B-M</t>
  </si>
  <si>
    <t>P 130</t>
  </si>
  <si>
    <t>8.1961-8, dazu 69: 19.918</t>
  </si>
  <si>
    <t>P 145 (Kombi)</t>
  </si>
  <si>
    <t>GT 750</t>
  </si>
  <si>
    <t>48-57,5</t>
  </si>
  <si>
    <t>Sonett II</t>
  </si>
  <si>
    <t>Sonett V4</t>
  </si>
  <si>
    <t>96 V4</t>
  </si>
  <si>
    <t>V4</t>
  </si>
  <si>
    <t>Trollhättan</t>
  </si>
  <si>
    <t>die ersten 3000 Motoren von Heinkel</t>
  </si>
  <si>
    <t>E.R.L.</t>
  </si>
  <si>
    <t>ca.1948-51(ECV)</t>
  </si>
  <si>
    <t>einige</t>
  </si>
  <si>
    <t>?</t>
  </si>
  <si>
    <t>Philipson</t>
  </si>
  <si>
    <t>Augustendal</t>
  </si>
  <si>
    <t>1946, DKW-Nachbau(ECV)</t>
  </si>
  <si>
    <t>Shopper</t>
  </si>
  <si>
    <t>Forshaga</t>
  </si>
  <si>
    <t>Norsjö</t>
  </si>
  <si>
    <t>60erjahre</t>
  </si>
  <si>
    <t>Shopper Mopedbil</t>
  </si>
  <si>
    <t>siehe Norsjö</t>
  </si>
  <si>
    <t>Dreirad, einsitz., auf Moped-Basis</t>
  </si>
  <si>
    <t>RSt</t>
  </si>
  <si>
    <t>Bemerkungen</t>
  </si>
  <si>
    <t>Molndal</t>
  </si>
  <si>
    <t>PV821, 822, 823, 824</t>
  </si>
  <si>
    <t>95 (Kombi)</t>
  </si>
  <si>
    <t>95 V4 (Kombi)</t>
  </si>
  <si>
    <t>Schweden, PKW 1945 - 68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</si>
</sst>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Symbol"/>
      <family val="1"/>
    </font>
    <font>
      <b/>
      <sz val="8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i/>
      <u val="single"/>
      <sz val="9"/>
      <name val="Arial"/>
      <family val="2"/>
    </font>
    <font>
      <i/>
      <u val="single"/>
      <sz val="10"/>
      <name val="Arial"/>
      <family val="2"/>
    </font>
    <font>
      <sz val="10"/>
      <name val="Tahoma"/>
      <family val="0"/>
    </font>
    <font>
      <b/>
      <u val="single"/>
      <sz val="10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</fills>
  <borders count="5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3" borderId="9" applyNumberFormat="0" applyAlignment="0" applyProtection="0"/>
  </cellStyleXfs>
  <cellXfs count="22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10" xfId="0" applyFont="1" applyBorder="1" applyAlignment="1">
      <alignment/>
    </xf>
    <xf numFmtId="0" fontId="19" fillId="0" borderId="11" xfId="0" applyFont="1" applyBorder="1" applyAlignment="1">
      <alignment horizontal="left"/>
    </xf>
    <xf numFmtId="0" fontId="18" fillId="0" borderId="11" xfId="0" applyFont="1" applyBorder="1" applyAlignment="1">
      <alignment horizontal="center"/>
    </xf>
    <xf numFmtId="3" fontId="18" fillId="0" borderId="11" xfId="0" applyNumberFormat="1" applyFont="1" applyBorder="1" applyAlignment="1">
      <alignment horizontal="center"/>
    </xf>
    <xf numFmtId="0" fontId="18" fillId="0" borderId="12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20" fillId="11" borderId="17" xfId="0" applyFont="1" applyFill="1" applyBorder="1" applyAlignment="1">
      <alignment horizontal="center"/>
    </xf>
    <xf numFmtId="3" fontId="20" fillId="11" borderId="17" xfId="0" applyNumberFormat="1" applyFont="1" applyFill="1" applyBorder="1" applyAlignment="1">
      <alignment horizontal="center"/>
    </xf>
    <xf numFmtId="0" fontId="20" fillId="11" borderId="18" xfId="0" applyNumberFormat="1" applyFont="1" applyFill="1" applyBorder="1" applyAlignment="1">
      <alignment horizontal="center"/>
    </xf>
    <xf numFmtId="0" fontId="20" fillId="11" borderId="19" xfId="0" applyFont="1" applyFill="1" applyBorder="1" applyAlignment="1">
      <alignment horizontal="center"/>
    </xf>
    <xf numFmtId="0" fontId="21" fillId="11" borderId="20" xfId="0" applyFont="1" applyFill="1" applyBorder="1" applyAlignment="1">
      <alignment horizontal="center"/>
    </xf>
    <xf numFmtId="0" fontId="20" fillId="11" borderId="21" xfId="0" applyFont="1" applyFill="1" applyBorder="1" applyAlignment="1">
      <alignment horizontal="center"/>
    </xf>
    <xf numFmtId="0" fontId="20" fillId="11" borderId="22" xfId="0" applyFont="1" applyFill="1" applyBorder="1" applyAlignment="1">
      <alignment horizontal="center"/>
    </xf>
    <xf numFmtId="3" fontId="20" fillId="3" borderId="19" xfId="0" applyNumberFormat="1" applyFont="1" applyFill="1" applyBorder="1" applyAlignment="1">
      <alignment/>
    </xf>
    <xf numFmtId="3" fontId="22" fillId="3" borderId="19" xfId="0" applyNumberFormat="1" applyFont="1" applyFill="1" applyBorder="1" applyAlignment="1">
      <alignment horizontal="left"/>
    </xf>
    <xf numFmtId="3" fontId="22" fillId="3" borderId="19" xfId="0" applyNumberFormat="1" applyFont="1" applyFill="1" applyBorder="1" applyAlignment="1">
      <alignment horizontal="center"/>
    </xf>
    <xf numFmtId="0" fontId="22" fillId="3" borderId="23" xfId="0" applyNumberFormat="1" applyFont="1" applyFill="1" applyBorder="1" applyAlignment="1">
      <alignment horizontal="center"/>
    </xf>
    <xf numFmtId="3" fontId="20" fillId="3" borderId="24" xfId="0" applyNumberFormat="1" applyFont="1" applyFill="1" applyBorder="1" applyAlignment="1">
      <alignment/>
    </xf>
    <xf numFmtId="3" fontId="20" fillId="3" borderId="25" xfId="0" applyNumberFormat="1" applyFont="1" applyFill="1" applyBorder="1" applyAlignment="1">
      <alignment/>
    </xf>
    <xf numFmtId="3" fontId="23" fillId="3" borderId="25" xfId="0" applyNumberFormat="1" applyFont="1" applyFill="1" applyBorder="1" applyAlignment="1">
      <alignment/>
    </xf>
    <xf numFmtId="3" fontId="23" fillId="3" borderId="26" xfId="0" applyNumberFormat="1" applyFont="1" applyFill="1" applyBorder="1" applyAlignment="1">
      <alignment/>
    </xf>
    <xf numFmtId="3" fontId="20" fillId="3" borderId="23" xfId="0" applyNumberFormat="1" applyFont="1" applyFill="1" applyBorder="1" applyAlignment="1">
      <alignment/>
    </xf>
    <xf numFmtId="0" fontId="18" fillId="3" borderId="13" xfId="0" applyFont="1" applyFill="1" applyBorder="1" applyAlignment="1">
      <alignment/>
    </xf>
    <xf numFmtId="0" fontId="0" fillId="3" borderId="13" xfId="0" applyFill="1" applyBorder="1" applyAlignment="1">
      <alignment/>
    </xf>
    <xf numFmtId="3" fontId="20" fillId="3" borderId="27" xfId="0" applyNumberFormat="1" applyFont="1" applyFill="1" applyBorder="1" applyAlignment="1">
      <alignment/>
    </xf>
    <xf numFmtId="3" fontId="22" fillId="3" borderId="27" xfId="0" applyNumberFormat="1" applyFont="1" applyFill="1" applyBorder="1" applyAlignment="1">
      <alignment horizontal="left"/>
    </xf>
    <xf numFmtId="3" fontId="22" fillId="3" borderId="27" xfId="0" applyNumberFormat="1" applyFont="1" applyFill="1" applyBorder="1" applyAlignment="1">
      <alignment horizontal="center"/>
    </xf>
    <xf numFmtId="0" fontId="22" fillId="3" borderId="28" xfId="0" applyNumberFormat="1" applyFont="1" applyFill="1" applyBorder="1" applyAlignment="1">
      <alignment horizontal="center"/>
    </xf>
    <xf numFmtId="3" fontId="23" fillId="3" borderId="29" xfId="0" applyNumberFormat="1" applyFont="1" applyFill="1" applyBorder="1" applyAlignment="1">
      <alignment/>
    </xf>
    <xf numFmtId="3" fontId="20" fillId="3" borderId="28" xfId="0" applyNumberFormat="1" applyFont="1" applyFill="1" applyBorder="1" applyAlignment="1">
      <alignment/>
    </xf>
    <xf numFmtId="0" fontId="18" fillId="3" borderId="16" xfId="0" applyFont="1" applyFill="1" applyBorder="1" applyAlignment="1">
      <alignment/>
    </xf>
    <xf numFmtId="3" fontId="20" fillId="0" borderId="30" xfId="0" applyNumberFormat="1" applyFont="1" applyFill="1" applyBorder="1" applyAlignment="1">
      <alignment/>
    </xf>
    <xf numFmtId="3" fontId="22" fillId="0" borderId="31" xfId="0" applyNumberFormat="1" applyFont="1" applyFill="1" applyBorder="1" applyAlignment="1">
      <alignment horizontal="center"/>
    </xf>
    <xf numFmtId="3" fontId="22" fillId="0" borderId="32" xfId="0" applyNumberFormat="1" applyFont="1" applyFill="1" applyBorder="1" applyAlignment="1">
      <alignment horizontal="center"/>
    </xf>
    <xf numFmtId="3" fontId="23" fillId="0" borderId="33" xfId="0" applyNumberFormat="1" applyFont="1" applyFill="1" applyBorder="1" applyAlignment="1">
      <alignment/>
    </xf>
    <xf numFmtId="3" fontId="20" fillId="0" borderId="24" xfId="0" applyNumberFormat="1" applyFont="1" applyBorder="1" applyAlignment="1">
      <alignment/>
    </xf>
    <xf numFmtId="3" fontId="23" fillId="0" borderId="15" xfId="0" applyNumberFormat="1" applyFont="1" applyFill="1" applyBorder="1" applyAlignment="1">
      <alignment/>
    </xf>
    <xf numFmtId="0" fontId="22" fillId="0" borderId="11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3" fontId="18" fillId="0" borderId="27" xfId="0" applyNumberFormat="1" applyFont="1" applyFill="1" applyBorder="1" applyAlignment="1">
      <alignment/>
    </xf>
    <xf numFmtId="3" fontId="18" fillId="0" borderId="27" xfId="0" applyNumberFormat="1" applyFont="1" applyFill="1" applyBorder="1" applyAlignment="1">
      <alignment horizontal="center"/>
    </xf>
    <xf numFmtId="3" fontId="18" fillId="0" borderId="28" xfId="0" applyNumberFormat="1" applyFont="1" applyFill="1" applyBorder="1" applyAlignment="1">
      <alignment horizontal="center"/>
    </xf>
    <xf numFmtId="3" fontId="0" fillId="20" borderId="29" xfId="0" applyNumberFormat="1" applyFont="1" applyFill="1" applyBorder="1" applyAlignment="1">
      <alignment/>
    </xf>
    <xf numFmtId="3" fontId="0" fillId="20" borderId="27" xfId="0" applyNumberFormat="1" applyFont="1" applyFill="1" applyBorder="1" applyAlignment="1">
      <alignment/>
    </xf>
    <xf numFmtId="3" fontId="24" fillId="0" borderId="29" xfId="0" applyNumberFormat="1" applyFont="1" applyFill="1" applyBorder="1" applyAlignment="1">
      <alignment/>
    </xf>
    <xf numFmtId="3" fontId="23" fillId="0" borderId="26" xfId="0" applyNumberFormat="1" applyFont="1" applyBorder="1" applyAlignment="1">
      <alignment/>
    </xf>
    <xf numFmtId="3" fontId="20" fillId="0" borderId="28" xfId="0" applyNumberFormat="1" applyFont="1" applyFill="1" applyBorder="1" applyAlignment="1">
      <alignment/>
    </xf>
    <xf numFmtId="0" fontId="22" fillId="0" borderId="16" xfId="0" applyFont="1" applyFill="1" applyBorder="1" applyAlignment="1">
      <alignment/>
    </xf>
    <xf numFmtId="0" fontId="20" fillId="0" borderId="16" xfId="0" applyFont="1" applyFill="1" applyBorder="1" applyAlignment="1">
      <alignment/>
    </xf>
    <xf numFmtId="3" fontId="0" fillId="0" borderId="34" xfId="0" applyNumberFormat="1" applyFont="1" applyBorder="1" applyAlignment="1">
      <alignment/>
    </xf>
    <xf numFmtId="3" fontId="18" fillId="0" borderId="34" xfId="0" applyNumberFormat="1" applyFont="1" applyBorder="1" applyAlignment="1">
      <alignment horizontal="center"/>
    </xf>
    <xf numFmtId="3" fontId="18" fillId="0" borderId="35" xfId="0" applyNumberFormat="1" applyFont="1" applyBorder="1" applyAlignment="1">
      <alignment horizontal="center"/>
    </xf>
    <xf numFmtId="3" fontId="25" fillId="20" borderId="36" xfId="0" applyNumberFormat="1" applyFont="1" applyFill="1" applyBorder="1" applyAlignment="1">
      <alignment/>
    </xf>
    <xf numFmtId="3" fontId="23" fillId="0" borderId="36" xfId="0" applyNumberFormat="1" applyFont="1" applyBorder="1" applyAlignment="1">
      <alignment/>
    </xf>
    <xf numFmtId="3" fontId="25" fillId="0" borderId="36" xfId="0" applyNumberFormat="1" applyFont="1" applyBorder="1" applyAlignment="1">
      <alignment/>
    </xf>
    <xf numFmtId="3" fontId="23" fillId="0" borderId="35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0" fillId="0" borderId="13" xfId="0" applyFont="1" applyBorder="1" applyAlignment="1">
      <alignment/>
    </xf>
    <xf numFmtId="3" fontId="20" fillId="0" borderId="37" xfId="0" applyNumberFormat="1" applyFont="1" applyBorder="1" applyAlignment="1">
      <alignment/>
    </xf>
    <xf numFmtId="3" fontId="22" fillId="0" borderId="37" xfId="0" applyNumberFormat="1" applyFont="1" applyBorder="1" applyAlignment="1">
      <alignment/>
    </xf>
    <xf numFmtId="3" fontId="22" fillId="0" borderId="37" xfId="0" applyNumberFormat="1" applyFont="1" applyBorder="1" applyAlignment="1">
      <alignment horizontal="center"/>
    </xf>
    <xf numFmtId="3" fontId="22" fillId="0" borderId="21" xfId="0" applyNumberFormat="1" applyFont="1" applyBorder="1" applyAlignment="1">
      <alignment horizontal="center"/>
    </xf>
    <xf numFmtId="3" fontId="23" fillId="0" borderId="38" xfId="0" applyNumberFormat="1" applyFont="1" applyBorder="1" applyAlignment="1">
      <alignment/>
    </xf>
    <xf numFmtId="3" fontId="20" fillId="0" borderId="39" xfId="0" applyNumberFormat="1" applyFont="1" applyBorder="1" applyAlignment="1">
      <alignment/>
    </xf>
    <xf numFmtId="3" fontId="23" fillId="0" borderId="20" xfId="0" applyNumberFormat="1" applyFont="1" applyBorder="1" applyAlignment="1">
      <alignment/>
    </xf>
    <xf numFmtId="3" fontId="23" fillId="0" borderId="21" xfId="0" applyNumberFormat="1" applyFont="1" applyBorder="1" applyAlignment="1">
      <alignment/>
    </xf>
    <xf numFmtId="0" fontId="22" fillId="0" borderId="22" xfId="0" applyFont="1" applyBorder="1" applyAlignment="1">
      <alignment/>
    </xf>
    <xf numFmtId="0" fontId="20" fillId="0" borderId="40" xfId="0" applyFont="1" applyBorder="1" applyAlignment="1">
      <alignment/>
    </xf>
    <xf numFmtId="3" fontId="22" fillId="0" borderId="30" xfId="0" applyNumberFormat="1" applyFont="1" applyFill="1" applyBorder="1" applyAlignment="1">
      <alignment/>
    </xf>
    <xf numFmtId="3" fontId="22" fillId="0" borderId="30" xfId="0" applyNumberFormat="1" applyFont="1" applyFill="1" applyBorder="1" applyAlignment="1">
      <alignment horizontal="center"/>
    </xf>
    <xf numFmtId="3" fontId="22" fillId="0" borderId="15" xfId="0" applyNumberFormat="1" applyFont="1" applyFill="1" applyBorder="1" applyAlignment="1">
      <alignment horizontal="center"/>
    </xf>
    <xf numFmtId="3" fontId="23" fillId="0" borderId="41" xfId="0" applyNumberFormat="1" applyFont="1" applyFill="1" applyBorder="1" applyAlignment="1">
      <alignment/>
    </xf>
    <xf numFmtId="3" fontId="20" fillId="0" borderId="41" xfId="0" applyNumberFormat="1" applyFont="1" applyBorder="1" applyAlignment="1">
      <alignment/>
    </xf>
    <xf numFmtId="3" fontId="18" fillId="0" borderId="34" xfId="0" applyNumberFormat="1" applyFont="1" applyBorder="1" applyAlignment="1">
      <alignment/>
    </xf>
    <xf numFmtId="3" fontId="23" fillId="0" borderId="42" xfId="0" applyNumberFormat="1" applyFont="1" applyBorder="1" applyAlignment="1">
      <alignment/>
    </xf>
    <xf numFmtId="3" fontId="26" fillId="0" borderId="34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3" fontId="20" fillId="0" borderId="19" xfId="0" applyNumberFormat="1" applyFont="1" applyBorder="1" applyAlignment="1">
      <alignment/>
    </xf>
    <xf numFmtId="3" fontId="22" fillId="0" borderId="19" xfId="0" applyNumberFormat="1" applyFont="1" applyBorder="1" applyAlignment="1">
      <alignment horizontal="left"/>
    </xf>
    <xf numFmtId="3" fontId="18" fillId="0" borderId="19" xfId="0" applyNumberFormat="1" applyFont="1" applyBorder="1" applyAlignment="1">
      <alignment horizontal="center"/>
    </xf>
    <xf numFmtId="0" fontId="18" fillId="0" borderId="23" xfId="0" applyNumberFormat="1" applyFont="1" applyBorder="1" applyAlignment="1">
      <alignment horizontal="center"/>
    </xf>
    <xf numFmtId="3" fontId="20" fillId="0" borderId="23" xfId="0" applyNumberFormat="1" applyFont="1" applyBorder="1" applyAlignment="1">
      <alignment/>
    </xf>
    <xf numFmtId="0" fontId="18" fillId="0" borderId="13" xfId="0" applyFont="1" applyBorder="1" applyAlignment="1">
      <alignment/>
    </xf>
    <xf numFmtId="3" fontId="0" fillId="0" borderId="19" xfId="0" applyNumberFormat="1" applyFont="1" applyBorder="1" applyAlignment="1">
      <alignment/>
    </xf>
    <xf numFmtId="3" fontId="18" fillId="0" borderId="27" xfId="0" applyNumberFormat="1" applyFont="1" applyBorder="1" applyAlignment="1">
      <alignment horizontal="left"/>
    </xf>
    <xf numFmtId="3" fontId="18" fillId="0" borderId="27" xfId="0" applyNumberFormat="1" applyFont="1" applyBorder="1" applyAlignment="1">
      <alignment horizontal="center"/>
    </xf>
    <xf numFmtId="0" fontId="18" fillId="0" borderId="28" xfId="0" applyNumberFormat="1" applyFont="1" applyBorder="1" applyAlignment="1">
      <alignment horizontal="center"/>
    </xf>
    <xf numFmtId="3" fontId="0" fillId="0" borderId="27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20" fillId="0" borderId="28" xfId="0" applyNumberFormat="1" applyFont="1" applyBorder="1" applyAlignment="1">
      <alignment/>
    </xf>
    <xf numFmtId="3" fontId="18" fillId="21" borderId="19" xfId="0" applyNumberFormat="1" applyFont="1" applyFill="1" applyBorder="1" applyAlignment="1">
      <alignment horizontal="center"/>
    </xf>
    <xf numFmtId="3" fontId="24" fillId="24" borderId="27" xfId="0" applyNumberFormat="1" applyFont="1" applyFill="1" applyBorder="1" applyAlignment="1">
      <alignment/>
    </xf>
    <xf numFmtId="3" fontId="27" fillId="24" borderId="27" xfId="0" applyNumberFormat="1" applyFont="1" applyFill="1" applyBorder="1" applyAlignment="1">
      <alignment/>
    </xf>
    <xf numFmtId="3" fontId="18" fillId="21" borderId="27" xfId="0" applyNumberFormat="1" applyFont="1" applyFill="1" applyBorder="1" applyAlignment="1">
      <alignment horizontal="center"/>
    </xf>
    <xf numFmtId="3" fontId="24" fillId="0" borderId="43" xfId="0" applyNumberFormat="1" applyFont="1" applyBorder="1" applyAlignment="1">
      <alignment/>
    </xf>
    <xf numFmtId="3" fontId="24" fillId="24" borderId="43" xfId="0" applyNumberFormat="1" applyFont="1" applyFill="1" applyBorder="1" applyAlignment="1">
      <alignment/>
    </xf>
    <xf numFmtId="3" fontId="27" fillId="24" borderId="43" xfId="0" applyNumberFormat="1" applyFont="1" applyFill="1" applyBorder="1" applyAlignment="1">
      <alignment/>
    </xf>
    <xf numFmtId="3" fontId="25" fillId="0" borderId="43" xfId="0" applyNumberFormat="1" applyFont="1" applyBorder="1" applyAlignment="1">
      <alignment/>
    </xf>
    <xf numFmtId="3" fontId="18" fillId="7" borderId="27" xfId="0" applyNumberFormat="1" applyFont="1" applyFill="1" applyBorder="1" applyAlignment="1">
      <alignment horizontal="center"/>
    </xf>
    <xf numFmtId="3" fontId="22" fillId="0" borderId="44" xfId="0" applyNumberFormat="1" applyFont="1" applyBorder="1" applyAlignment="1">
      <alignment horizontal="left"/>
    </xf>
    <xf numFmtId="0" fontId="18" fillId="0" borderId="35" xfId="0" applyNumberFormat="1" applyFont="1" applyBorder="1" applyAlignment="1">
      <alignment horizontal="center"/>
    </xf>
    <xf numFmtId="0" fontId="22" fillId="0" borderId="16" xfId="0" applyFont="1" applyBorder="1" applyAlignment="1">
      <alignment/>
    </xf>
    <xf numFmtId="0" fontId="20" fillId="0" borderId="13" xfId="0" applyFont="1" applyBorder="1" applyAlignment="1">
      <alignment/>
    </xf>
    <xf numFmtId="3" fontId="22" fillId="0" borderId="37" xfId="0" applyNumberFormat="1" applyFont="1" applyBorder="1" applyAlignment="1">
      <alignment horizontal="left"/>
    </xf>
    <xf numFmtId="0" fontId="22" fillId="0" borderId="21" xfId="0" applyNumberFormat="1" applyFont="1" applyBorder="1" applyAlignment="1">
      <alignment horizontal="center"/>
    </xf>
    <xf numFmtId="3" fontId="20" fillId="0" borderId="38" xfId="0" applyNumberFormat="1" applyFont="1" applyBorder="1" applyAlignment="1">
      <alignment/>
    </xf>
    <xf numFmtId="3" fontId="23" fillId="0" borderId="39" xfId="0" applyNumberFormat="1" applyFont="1" applyBorder="1" applyAlignment="1">
      <alignment/>
    </xf>
    <xf numFmtId="3" fontId="20" fillId="0" borderId="21" xfId="0" applyNumberFormat="1" applyFont="1" applyBorder="1" applyAlignment="1">
      <alignment/>
    </xf>
    <xf numFmtId="0" fontId="20" fillId="0" borderId="22" xfId="0" applyFont="1" applyBorder="1" applyAlignment="1">
      <alignment/>
    </xf>
    <xf numFmtId="3" fontId="20" fillId="0" borderId="45" xfId="0" applyNumberFormat="1" applyFont="1" applyBorder="1" applyAlignment="1">
      <alignment/>
    </xf>
    <xf numFmtId="3" fontId="22" fillId="0" borderId="45" xfId="0" applyNumberFormat="1" applyFont="1" applyBorder="1" applyAlignment="1">
      <alignment/>
    </xf>
    <xf numFmtId="3" fontId="22" fillId="0" borderId="45" xfId="0" applyNumberFormat="1" applyFont="1" applyBorder="1" applyAlignment="1">
      <alignment horizontal="center"/>
    </xf>
    <xf numFmtId="3" fontId="22" fillId="0" borderId="46" xfId="0" applyNumberFormat="1" applyFont="1" applyBorder="1" applyAlignment="1">
      <alignment horizontal="center"/>
    </xf>
    <xf numFmtId="3" fontId="23" fillId="20" borderId="47" xfId="0" applyNumberFormat="1" applyFont="1" applyFill="1" applyBorder="1" applyAlignment="1">
      <alignment/>
    </xf>
    <xf numFmtId="3" fontId="23" fillId="0" borderId="47" xfId="0" applyNumberFormat="1" applyFont="1" applyBorder="1" applyAlignment="1">
      <alignment/>
    </xf>
    <xf numFmtId="3" fontId="23" fillId="0" borderId="48" xfId="0" applyNumberFormat="1" applyFont="1" applyBorder="1" applyAlignment="1">
      <alignment/>
    </xf>
    <xf numFmtId="3" fontId="23" fillId="0" borderId="46" xfId="0" applyNumberFormat="1" applyFont="1" applyBorder="1" applyAlignment="1">
      <alignment/>
    </xf>
    <xf numFmtId="0" fontId="22" fillId="0" borderId="49" xfId="0" applyFont="1" applyBorder="1" applyAlignment="1">
      <alignment/>
    </xf>
    <xf numFmtId="0" fontId="20" fillId="0" borderId="49" xfId="0" applyFont="1" applyBorder="1" applyAlignment="1">
      <alignment/>
    </xf>
    <xf numFmtId="3" fontId="22" fillId="0" borderId="19" xfId="0" applyNumberFormat="1" applyFont="1" applyBorder="1" applyAlignment="1">
      <alignment horizontal="center"/>
    </xf>
    <xf numFmtId="0" fontId="22" fillId="0" borderId="23" xfId="0" applyNumberFormat="1" applyFont="1" applyBorder="1" applyAlignment="1">
      <alignment horizontal="center"/>
    </xf>
    <xf numFmtId="0" fontId="22" fillId="0" borderId="13" xfId="0" applyFont="1" applyBorder="1" applyAlignment="1">
      <alignment/>
    </xf>
    <xf numFmtId="3" fontId="18" fillId="7" borderId="43" xfId="0" applyNumberFormat="1" applyFont="1" applyFill="1" applyBorder="1" applyAlignment="1">
      <alignment horizontal="center"/>
    </xf>
    <xf numFmtId="3" fontId="24" fillId="0" borderId="27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3" fontId="25" fillId="0" borderId="27" xfId="0" applyNumberFormat="1" applyFont="1" applyBorder="1" applyAlignment="1">
      <alignment/>
    </xf>
    <xf numFmtId="3" fontId="25" fillId="0" borderId="29" xfId="0" applyNumberFormat="1" applyFont="1" applyBorder="1" applyAlignment="1">
      <alignment/>
    </xf>
    <xf numFmtId="3" fontId="24" fillId="24" borderId="43" xfId="0" applyNumberFormat="1" applyFont="1" applyFill="1" applyBorder="1" applyAlignment="1">
      <alignment/>
    </xf>
    <xf numFmtId="3" fontId="18" fillId="11" borderId="43" xfId="0" applyNumberFormat="1" applyFont="1" applyFill="1" applyBorder="1" applyAlignment="1">
      <alignment horizontal="center"/>
    </xf>
    <xf numFmtId="3" fontId="18" fillId="11" borderId="27" xfId="0" applyNumberFormat="1" applyFont="1" applyFill="1" applyBorder="1" applyAlignment="1">
      <alignment horizontal="center"/>
    </xf>
    <xf numFmtId="3" fontId="25" fillId="24" borderId="43" xfId="0" applyNumberFormat="1" applyFont="1" applyFill="1" applyBorder="1" applyAlignment="1">
      <alignment/>
    </xf>
    <xf numFmtId="3" fontId="25" fillId="0" borderId="50" xfId="0" applyNumberFormat="1" applyFont="1" applyBorder="1" applyAlignment="1">
      <alignment/>
    </xf>
    <xf numFmtId="3" fontId="0" fillId="0" borderId="37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25" fillId="0" borderId="39" xfId="0" applyNumberFormat="1" applyFont="1" applyBorder="1" applyAlignment="1">
      <alignment/>
    </xf>
    <xf numFmtId="3" fontId="25" fillId="0" borderId="21" xfId="0" applyNumberFormat="1" applyFont="1" applyBorder="1" applyAlignment="1">
      <alignment/>
    </xf>
    <xf numFmtId="3" fontId="18" fillId="3" borderId="27" xfId="0" applyNumberFormat="1" applyFont="1" applyFill="1" applyBorder="1" applyAlignment="1">
      <alignment horizontal="center"/>
    </xf>
    <xf numFmtId="3" fontId="25" fillId="0" borderId="24" xfId="0" applyNumberFormat="1" applyFont="1" applyFill="1" applyBorder="1" applyAlignment="1">
      <alignment/>
    </xf>
    <xf numFmtId="3" fontId="0" fillId="0" borderId="19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25" fillId="0" borderId="29" xfId="0" applyNumberFormat="1" applyFont="1" applyFill="1" applyBorder="1" applyAlignment="1">
      <alignment/>
    </xf>
    <xf numFmtId="3" fontId="0" fillId="0" borderId="27" xfId="0" applyNumberFormat="1" applyFont="1" applyBorder="1" applyAlignment="1">
      <alignment/>
    </xf>
    <xf numFmtId="3" fontId="25" fillId="0" borderId="27" xfId="0" applyNumberFormat="1" applyFont="1" applyFill="1" applyBorder="1" applyAlignment="1">
      <alignment/>
    </xf>
    <xf numFmtId="3" fontId="25" fillId="24" borderId="29" xfId="0" applyNumberFormat="1" applyFont="1" applyFill="1" applyBorder="1" applyAlignment="1">
      <alignment/>
    </xf>
    <xf numFmtId="3" fontId="28" fillId="24" borderId="27" xfId="0" applyNumberFormat="1" applyFont="1" applyFill="1" applyBorder="1" applyAlignment="1">
      <alignment/>
    </xf>
    <xf numFmtId="3" fontId="24" fillId="21" borderId="27" xfId="0" applyNumberFormat="1" applyFont="1" applyFill="1" applyBorder="1" applyAlignment="1">
      <alignment/>
    </xf>
    <xf numFmtId="3" fontId="27" fillId="21" borderId="27" xfId="0" applyNumberFormat="1" applyFont="1" applyFill="1" applyBorder="1" applyAlignment="1">
      <alignment/>
    </xf>
    <xf numFmtId="3" fontId="24" fillId="21" borderId="43" xfId="0" applyNumberFormat="1" applyFont="1" applyFill="1" applyBorder="1" applyAlignment="1">
      <alignment/>
    </xf>
    <xf numFmtId="3" fontId="24" fillId="24" borderId="27" xfId="0" applyNumberFormat="1" applyFont="1" applyFill="1" applyBorder="1" applyAlignment="1">
      <alignment/>
    </xf>
    <xf numFmtId="3" fontId="27" fillId="24" borderId="27" xfId="0" applyNumberFormat="1" applyFont="1" applyFill="1" applyBorder="1" applyAlignment="1">
      <alignment/>
    </xf>
    <xf numFmtId="3" fontId="27" fillId="21" borderId="43" xfId="0" applyNumberFormat="1" applyFont="1" applyFill="1" applyBorder="1" applyAlignment="1">
      <alignment/>
    </xf>
    <xf numFmtId="3" fontId="24" fillId="21" borderId="37" xfId="0" applyNumberFormat="1" applyFont="1" applyFill="1" applyBorder="1" applyAlignment="1">
      <alignment/>
    </xf>
    <xf numFmtId="3" fontId="27" fillId="21" borderId="37" xfId="0" applyNumberFormat="1" applyFont="1" applyFill="1" applyBorder="1" applyAlignment="1">
      <alignment/>
    </xf>
    <xf numFmtId="3" fontId="24" fillId="21" borderId="39" xfId="0" applyNumberFormat="1" applyFont="1" applyFill="1" applyBorder="1" applyAlignment="1">
      <alignment/>
    </xf>
    <xf numFmtId="3" fontId="0" fillId="0" borderId="21" xfId="0" applyNumberFormat="1" applyBorder="1" applyAlignment="1">
      <alignment/>
    </xf>
    <xf numFmtId="3" fontId="27" fillId="24" borderId="43" xfId="0" applyNumberFormat="1" applyFont="1" applyFill="1" applyBorder="1" applyAlignment="1">
      <alignment/>
    </xf>
    <xf numFmtId="3" fontId="18" fillId="4" borderId="27" xfId="0" applyNumberFormat="1" applyFont="1" applyFill="1" applyBorder="1" applyAlignment="1">
      <alignment horizontal="center"/>
    </xf>
    <xf numFmtId="3" fontId="28" fillId="0" borderId="27" xfId="0" applyNumberFormat="1" applyFont="1" applyFill="1" applyBorder="1" applyAlignment="1">
      <alignment/>
    </xf>
    <xf numFmtId="3" fontId="25" fillId="0" borderId="43" xfId="0" applyNumberFormat="1" applyFont="1" applyFill="1" applyBorder="1" applyAlignment="1">
      <alignment/>
    </xf>
    <xf numFmtId="3" fontId="28" fillId="0" borderId="43" xfId="0" applyNumberFormat="1" applyFont="1" applyFill="1" applyBorder="1" applyAlignment="1">
      <alignment/>
    </xf>
    <xf numFmtId="3" fontId="18" fillId="25" borderId="27" xfId="0" applyNumberFormat="1" applyFont="1" applyFill="1" applyBorder="1" applyAlignment="1">
      <alignment horizontal="center"/>
    </xf>
    <xf numFmtId="3" fontId="24" fillId="0" borderId="21" xfId="0" applyNumberFormat="1" applyFont="1" applyBorder="1" applyAlignment="1">
      <alignment/>
    </xf>
    <xf numFmtId="3" fontId="25" fillId="0" borderId="24" xfId="0" applyNumberFormat="1" applyFont="1" applyBorder="1" applyAlignment="1">
      <alignment/>
    </xf>
    <xf numFmtId="3" fontId="24" fillId="24" borderId="19" xfId="0" applyNumberFormat="1" applyFont="1" applyFill="1" applyBorder="1" applyAlignment="1">
      <alignment/>
    </xf>
    <xf numFmtId="3" fontId="27" fillId="24" borderId="19" xfId="0" applyNumberFormat="1" applyFont="1" applyFill="1" applyBorder="1" applyAlignment="1">
      <alignment/>
    </xf>
    <xf numFmtId="3" fontId="24" fillId="24" borderId="25" xfId="0" applyNumberFormat="1" applyFont="1" applyFill="1" applyBorder="1" applyAlignment="1">
      <alignment/>
    </xf>
    <xf numFmtId="3" fontId="20" fillId="0" borderId="34" xfId="0" applyNumberFormat="1" applyFont="1" applyBorder="1" applyAlignment="1">
      <alignment/>
    </xf>
    <xf numFmtId="3" fontId="23" fillId="0" borderId="51" xfId="0" applyNumberFormat="1" applyFont="1" applyBorder="1" applyAlignment="1">
      <alignment/>
    </xf>
    <xf numFmtId="3" fontId="20" fillId="0" borderId="52" xfId="0" applyNumberFormat="1" applyFont="1" applyBorder="1" applyAlignment="1">
      <alignment/>
    </xf>
    <xf numFmtId="0" fontId="18" fillId="0" borderId="53" xfId="0" applyFont="1" applyBorder="1" applyAlignment="1">
      <alignment/>
    </xf>
    <xf numFmtId="0" fontId="0" fillId="0" borderId="53" xfId="0" applyBorder="1" applyAlignment="1">
      <alignment/>
    </xf>
    <xf numFmtId="3" fontId="20" fillId="0" borderId="20" xfId="0" applyNumberFormat="1" applyFont="1" applyBorder="1" applyAlignment="1">
      <alignment/>
    </xf>
    <xf numFmtId="3" fontId="23" fillId="0" borderId="50" xfId="0" applyNumberFormat="1" applyFont="1" applyBorder="1" applyAlignment="1">
      <alignment/>
    </xf>
    <xf numFmtId="3" fontId="22" fillId="0" borderId="31" xfId="0" applyNumberFormat="1" applyFont="1" applyFill="1" applyBorder="1" applyAlignment="1">
      <alignment/>
    </xf>
    <xf numFmtId="2" fontId="18" fillId="0" borderId="11" xfId="0" applyNumberFormat="1" applyFont="1" applyBorder="1" applyAlignment="1">
      <alignment horizontal="center"/>
    </xf>
    <xf numFmtId="2" fontId="20" fillId="11" borderId="17" xfId="0" applyNumberFormat="1" applyFont="1" applyFill="1" applyBorder="1" applyAlignment="1">
      <alignment horizontal="center"/>
    </xf>
    <xf numFmtId="2" fontId="21" fillId="3" borderId="19" xfId="0" applyNumberFormat="1" applyFont="1" applyFill="1" applyBorder="1" applyAlignment="1">
      <alignment horizontal="center"/>
    </xf>
    <xf numFmtId="2" fontId="21" fillId="3" borderId="27" xfId="0" applyNumberFormat="1" applyFont="1" applyFill="1" applyBorder="1" applyAlignment="1">
      <alignment horizontal="center"/>
    </xf>
    <xf numFmtId="2" fontId="22" fillId="0" borderId="31" xfId="0" applyNumberFormat="1" applyFont="1" applyFill="1" applyBorder="1" applyAlignment="1">
      <alignment horizontal="center"/>
    </xf>
    <xf numFmtId="2" fontId="18" fillId="0" borderId="27" xfId="0" applyNumberFormat="1" applyFont="1" applyFill="1" applyBorder="1" applyAlignment="1">
      <alignment horizontal="center"/>
    </xf>
    <xf numFmtId="2" fontId="18" fillId="0" borderId="34" xfId="0" applyNumberFormat="1" applyFont="1" applyBorder="1" applyAlignment="1">
      <alignment horizontal="center"/>
    </xf>
    <xf numFmtId="2" fontId="21" fillId="0" borderId="37" xfId="0" applyNumberFormat="1" applyFont="1" applyFill="1" applyBorder="1" applyAlignment="1">
      <alignment horizontal="center"/>
    </xf>
    <xf numFmtId="2" fontId="22" fillId="0" borderId="30" xfId="0" applyNumberFormat="1" applyFont="1" applyFill="1" applyBorder="1" applyAlignment="1">
      <alignment horizontal="center"/>
    </xf>
    <xf numFmtId="2" fontId="18" fillId="0" borderId="19" xfId="0" applyNumberFormat="1" applyFont="1" applyBorder="1" applyAlignment="1">
      <alignment horizontal="center"/>
    </xf>
    <xf numFmtId="2" fontId="21" fillId="0" borderId="44" xfId="0" applyNumberFormat="1" applyFont="1" applyBorder="1" applyAlignment="1">
      <alignment horizontal="center"/>
    </xf>
    <xf numFmtId="2" fontId="21" fillId="0" borderId="37" xfId="0" applyNumberFormat="1" applyFont="1" applyBorder="1" applyAlignment="1">
      <alignment horizontal="center"/>
    </xf>
    <xf numFmtId="2" fontId="21" fillId="0" borderId="45" xfId="0" applyNumberFormat="1" applyFont="1" applyFill="1" applyBorder="1" applyAlignment="1">
      <alignment horizontal="center"/>
    </xf>
    <xf numFmtId="2" fontId="22" fillId="0" borderId="19" xfId="0" applyNumberFormat="1" applyFont="1" applyBorder="1" applyAlignment="1">
      <alignment horizontal="center"/>
    </xf>
    <xf numFmtId="2" fontId="18" fillId="0" borderId="27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3" fontId="28" fillId="24" borderId="43" xfId="0" applyNumberFormat="1" applyFont="1" applyFill="1" applyBorder="1" applyAlignment="1">
      <alignment/>
    </xf>
    <xf numFmtId="4" fontId="18" fillId="0" borderId="27" xfId="0" applyNumberFormat="1" applyFont="1" applyBorder="1" applyAlignment="1">
      <alignment horizontal="center"/>
    </xf>
    <xf numFmtId="0" fontId="0" fillId="0" borderId="27" xfId="0" applyBorder="1" applyAlignment="1">
      <alignment/>
    </xf>
    <xf numFmtId="2" fontId="0" fillId="0" borderId="27" xfId="0" applyNumberFormat="1" applyBorder="1" applyAlignment="1">
      <alignment/>
    </xf>
    <xf numFmtId="0" fontId="18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26" borderId="19" xfId="0" applyFill="1" applyBorder="1" applyAlignment="1">
      <alignment/>
    </xf>
    <xf numFmtId="0" fontId="18" fillId="26" borderId="0" xfId="0" applyFont="1" applyFill="1" applyBorder="1" applyAlignment="1">
      <alignment/>
    </xf>
    <xf numFmtId="0" fontId="0" fillId="26" borderId="0" xfId="0" applyFill="1" applyBorder="1" applyAlignment="1">
      <alignment/>
    </xf>
    <xf numFmtId="0" fontId="0" fillId="26" borderId="25" xfId="0" applyFill="1" applyBorder="1" applyAlignment="1">
      <alignment/>
    </xf>
    <xf numFmtId="0" fontId="0" fillId="0" borderId="43" xfId="0" applyBorder="1" applyAlignment="1">
      <alignment/>
    </xf>
    <xf numFmtId="0" fontId="0" fillId="26" borderId="54" xfId="0" applyFill="1" applyBorder="1" applyAlignment="1">
      <alignment/>
    </xf>
    <xf numFmtId="0" fontId="0" fillId="26" borderId="15" xfId="0" applyFill="1" applyBorder="1" applyAlignment="1">
      <alignment/>
    </xf>
    <xf numFmtId="0" fontId="0" fillId="0" borderId="28" xfId="0" applyBorder="1" applyAlignment="1">
      <alignment/>
    </xf>
    <xf numFmtId="0" fontId="0" fillId="26" borderId="30" xfId="0" applyFill="1" applyBorder="1" applyAlignment="1">
      <alignment/>
    </xf>
    <xf numFmtId="0" fontId="0" fillId="0" borderId="55" xfId="0" applyBorder="1" applyAlignment="1">
      <alignment/>
    </xf>
    <xf numFmtId="0" fontId="0" fillId="0" borderId="29" xfId="0" applyBorder="1" applyAlignment="1">
      <alignment/>
    </xf>
    <xf numFmtId="0" fontId="0" fillId="26" borderId="34" xfId="0" applyFill="1" applyBorder="1" applyAlignment="1">
      <alignment/>
    </xf>
    <xf numFmtId="2" fontId="0" fillId="26" borderId="34" xfId="0" applyNumberFormat="1" applyFill="1" applyBorder="1" applyAlignment="1">
      <alignment/>
    </xf>
    <xf numFmtId="0" fontId="0" fillId="0" borderId="30" xfId="0" applyBorder="1" applyAlignment="1">
      <alignment/>
    </xf>
    <xf numFmtId="2" fontId="0" fillId="0" borderId="30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8"/>
  <sheetViews>
    <sheetView tabSelected="1" workbookViewId="0" topLeftCell="A1">
      <pane xSplit="7" ySplit="4" topLeftCell="H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B2" sqref="B2"/>
    </sheetView>
  </sheetViews>
  <sheetFormatPr defaultColWidth="11.421875" defaultRowHeight="12.75"/>
  <cols>
    <col min="1" max="1" width="2.7109375" style="0" customWidth="1"/>
    <col min="2" max="2" width="10.140625" style="0" customWidth="1"/>
    <col min="3" max="3" width="15.8515625" style="0" customWidth="1"/>
    <col min="4" max="4" width="4.140625" style="198" customWidth="1"/>
    <col min="5" max="5" width="2.421875" style="0" customWidth="1"/>
    <col min="6" max="7" width="5.7109375" style="0" customWidth="1"/>
    <col min="8" max="9" width="4.7109375" style="0" customWidth="1"/>
    <col min="10" max="12" width="5.7109375" style="0" customWidth="1"/>
    <col min="13" max="20" width="6.7109375" style="0" customWidth="1"/>
    <col min="21" max="31" width="7.7109375" style="0" customWidth="1"/>
    <col min="32" max="32" width="9.7109375" style="0" customWidth="1"/>
    <col min="33" max="33" width="8.7109375" style="0" customWidth="1"/>
    <col min="34" max="34" width="29.57421875" style="0" customWidth="1"/>
  </cols>
  <sheetData>
    <row r="1" spans="1:35" ht="15.75">
      <c r="A1" s="1">
        <f>A62</f>
        <v>62</v>
      </c>
      <c r="B1" s="2" t="s">
        <v>95</v>
      </c>
      <c r="C1" s="3"/>
      <c r="D1" s="183"/>
      <c r="E1" s="4"/>
      <c r="F1" s="5"/>
      <c r="G1" s="6"/>
      <c r="H1" s="109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8"/>
      <c r="AG1" s="9"/>
      <c r="AH1" s="10"/>
      <c r="AI1" s="7"/>
    </row>
    <row r="2" spans="1:35" ht="13.5" thickBot="1">
      <c r="A2" s="1">
        <v>2</v>
      </c>
      <c r="B2" s="11" t="s">
        <v>0</v>
      </c>
      <c r="C2" s="11" t="s">
        <v>1</v>
      </c>
      <c r="D2" s="184" t="s">
        <v>89</v>
      </c>
      <c r="E2" s="11" t="s">
        <v>2</v>
      </c>
      <c r="F2" s="12" t="s">
        <v>3</v>
      </c>
      <c r="G2" s="13" t="s">
        <v>4</v>
      </c>
      <c r="H2" s="14">
        <v>1945</v>
      </c>
      <c r="I2" s="14">
        <v>1946</v>
      </c>
      <c r="J2" s="14">
        <v>1947</v>
      </c>
      <c r="K2" s="14">
        <v>1948</v>
      </c>
      <c r="L2" s="14">
        <v>1949</v>
      </c>
      <c r="M2" s="14">
        <v>1950</v>
      </c>
      <c r="N2" s="14">
        <v>1951</v>
      </c>
      <c r="O2" s="14">
        <v>1952</v>
      </c>
      <c r="P2" s="14">
        <v>1953</v>
      </c>
      <c r="Q2" s="14">
        <v>1954</v>
      </c>
      <c r="R2" s="14">
        <v>1955</v>
      </c>
      <c r="S2" s="14">
        <v>1956</v>
      </c>
      <c r="T2" s="14">
        <v>1957</v>
      </c>
      <c r="U2" s="14">
        <v>1958</v>
      </c>
      <c r="V2" s="14">
        <v>1959</v>
      </c>
      <c r="W2" s="14">
        <v>1960</v>
      </c>
      <c r="X2" s="14">
        <v>1961</v>
      </c>
      <c r="Y2" s="14">
        <v>1962</v>
      </c>
      <c r="Z2" s="14">
        <v>1963</v>
      </c>
      <c r="AA2" s="14">
        <v>1964</v>
      </c>
      <c r="AB2" s="14">
        <v>1965</v>
      </c>
      <c r="AC2" s="14">
        <v>1966</v>
      </c>
      <c r="AD2" s="14">
        <v>1967</v>
      </c>
      <c r="AE2" s="14">
        <v>1968</v>
      </c>
      <c r="AF2" s="15" t="s">
        <v>5</v>
      </c>
      <c r="AG2" s="16" t="s">
        <v>6</v>
      </c>
      <c r="AH2" s="17" t="s">
        <v>90</v>
      </c>
      <c r="AI2" s="17"/>
    </row>
    <row r="3" spans="1:35" ht="12.75">
      <c r="A3" s="1">
        <v>3</v>
      </c>
      <c r="B3" s="18" t="s">
        <v>19</v>
      </c>
      <c r="C3" s="19" t="s">
        <v>21</v>
      </c>
      <c r="D3" s="185" t="s">
        <v>5</v>
      </c>
      <c r="E3" s="20"/>
      <c r="F3" s="20"/>
      <c r="G3" s="21"/>
      <c r="H3" s="18"/>
      <c r="I3" s="18"/>
      <c r="J3" s="18"/>
      <c r="K3" s="22">
        <v>2990</v>
      </c>
      <c r="L3" s="18">
        <v>5441</v>
      </c>
      <c r="M3" s="18">
        <v>10000</v>
      </c>
      <c r="N3" s="18">
        <v>13500</v>
      </c>
      <c r="O3" s="23">
        <v>10500</v>
      </c>
      <c r="P3" s="23">
        <v>19176</v>
      </c>
      <c r="Q3" s="23">
        <v>28905</v>
      </c>
      <c r="R3" s="23">
        <v>33140</v>
      </c>
      <c r="S3" s="24">
        <v>38000</v>
      </c>
      <c r="T3" s="24">
        <v>55800</v>
      </c>
      <c r="U3" s="24">
        <v>76000</v>
      </c>
      <c r="V3" s="23">
        <v>95647</v>
      </c>
      <c r="W3" s="23">
        <v>108382</v>
      </c>
      <c r="X3" s="23">
        <v>109853</v>
      </c>
      <c r="Y3" s="23">
        <v>129193</v>
      </c>
      <c r="Z3" s="23">
        <v>145672</v>
      </c>
      <c r="AA3" s="23">
        <v>161957</v>
      </c>
      <c r="AB3" s="23">
        <v>181755</v>
      </c>
      <c r="AC3" s="23">
        <v>173499</v>
      </c>
      <c r="AD3" s="23">
        <v>193976</v>
      </c>
      <c r="AE3" s="23">
        <v>223330</v>
      </c>
      <c r="AF3" s="25">
        <v>1816716</v>
      </c>
      <c r="AG3" s="26"/>
      <c r="AH3" s="27"/>
      <c r="AI3" s="28"/>
    </row>
    <row r="4" spans="1:35" ht="13.5" thickBot="1">
      <c r="A4" s="1">
        <v>4</v>
      </c>
      <c r="B4" s="29" t="s">
        <v>19</v>
      </c>
      <c r="C4" s="30" t="s">
        <v>20</v>
      </c>
      <c r="D4" s="186" t="s">
        <v>5</v>
      </c>
      <c r="E4" s="31"/>
      <c r="F4" s="31"/>
      <c r="G4" s="32"/>
      <c r="H4" s="33">
        <v>461</v>
      </c>
      <c r="I4" s="33">
        <v>453</v>
      </c>
      <c r="J4" s="33">
        <v>2930</v>
      </c>
      <c r="K4" s="33">
        <v>3726</v>
      </c>
      <c r="L4" s="33">
        <v>4771</v>
      </c>
      <c r="M4" s="33">
        <v>6678</v>
      </c>
      <c r="N4" s="33">
        <v>10479</v>
      </c>
      <c r="O4" s="33">
        <v>11198</v>
      </c>
      <c r="P4" s="33">
        <v>15740</v>
      </c>
      <c r="Q4" s="33">
        <v>42829</v>
      </c>
      <c r="R4" s="33">
        <v>41925</v>
      </c>
      <c r="S4" s="33">
        <v>29402</v>
      </c>
      <c r="T4" s="33">
        <v>32951</v>
      </c>
      <c r="U4" s="33">
        <v>104837</v>
      </c>
      <c r="V4" s="33">
        <v>115110</v>
      </c>
      <c r="W4" s="33">
        <v>112240</v>
      </c>
      <c r="X4" s="33">
        <v>154922</v>
      </c>
      <c r="Y4" s="33">
        <v>127504</v>
      </c>
      <c r="Z4" s="33">
        <v>148327</v>
      </c>
      <c r="AA4" s="33">
        <v>157521</v>
      </c>
      <c r="AB4" s="33">
        <v>164245</v>
      </c>
      <c r="AC4" s="33">
        <v>161490</v>
      </c>
      <c r="AD4" s="33">
        <v>159362</v>
      </c>
      <c r="AE4" s="33">
        <v>220276</v>
      </c>
      <c r="AF4" s="25">
        <v>1829377</v>
      </c>
      <c r="AG4" s="34"/>
      <c r="AH4" s="35"/>
      <c r="AI4" s="28"/>
    </row>
    <row r="5" spans="1:35" ht="12.75">
      <c r="A5" s="1">
        <v>5</v>
      </c>
      <c r="B5" s="36" t="s">
        <v>75</v>
      </c>
      <c r="C5" s="182" t="s">
        <v>91</v>
      </c>
      <c r="D5" s="187"/>
      <c r="E5" s="37"/>
      <c r="F5" s="37"/>
      <c r="G5" s="38"/>
      <c r="H5" s="39"/>
      <c r="I5" s="39"/>
      <c r="J5" s="39"/>
      <c r="K5" s="40" t="s">
        <v>9</v>
      </c>
      <c r="L5" s="40" t="s">
        <v>9</v>
      </c>
      <c r="M5" s="40" t="s">
        <v>9</v>
      </c>
      <c r="N5" s="40" t="s">
        <v>9</v>
      </c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51"/>
      <c r="AG5" s="41"/>
      <c r="AH5" s="42" t="s">
        <v>76</v>
      </c>
      <c r="AI5" s="43"/>
    </row>
    <row r="6" spans="1:35" ht="12.75">
      <c r="A6" s="1">
        <v>6</v>
      </c>
      <c r="B6" s="44" t="s">
        <v>75</v>
      </c>
      <c r="C6" s="45"/>
      <c r="D6" s="188"/>
      <c r="E6" s="46"/>
      <c r="F6" s="46"/>
      <c r="G6" s="47"/>
      <c r="H6" s="48"/>
      <c r="I6" s="49"/>
      <c r="J6" s="49"/>
      <c r="K6" s="50" t="s">
        <v>9</v>
      </c>
      <c r="L6" s="44" t="s">
        <v>78</v>
      </c>
      <c r="M6" s="44" t="s">
        <v>78</v>
      </c>
      <c r="N6" s="44"/>
      <c r="O6" s="48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51">
        <f aca="true" t="shared" si="0" ref="AF6:AF16">SUM(H6:AE6)</f>
        <v>0</v>
      </c>
      <c r="AG6" s="52"/>
      <c r="AH6" s="53"/>
      <c r="AI6" s="54"/>
    </row>
    <row r="7" spans="1:35" ht="12.75">
      <c r="A7" s="1">
        <v>7</v>
      </c>
      <c r="B7" s="55" t="s">
        <v>75</v>
      </c>
      <c r="C7" s="56"/>
      <c r="D7" s="189"/>
      <c r="E7" s="56">
        <v>2</v>
      </c>
      <c r="F7" s="56"/>
      <c r="G7" s="57"/>
      <c r="H7" s="58"/>
      <c r="I7" s="58"/>
      <c r="J7" s="58"/>
      <c r="K7" s="59"/>
      <c r="L7" s="44" t="s">
        <v>78</v>
      </c>
      <c r="M7" s="44" t="s">
        <v>78</v>
      </c>
      <c r="N7" s="60" t="s">
        <v>9</v>
      </c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1">
        <f t="shared" si="0"/>
        <v>0</v>
      </c>
      <c r="AG7" s="61"/>
      <c r="AH7" s="62"/>
      <c r="AI7" s="63"/>
    </row>
    <row r="8" spans="1:35" ht="13.5" thickBot="1">
      <c r="A8" s="1">
        <v>8</v>
      </c>
      <c r="B8" s="64" t="s">
        <v>75</v>
      </c>
      <c r="C8" s="65"/>
      <c r="D8" s="190" t="s">
        <v>5</v>
      </c>
      <c r="E8" s="66"/>
      <c r="F8" s="66"/>
      <c r="G8" s="67"/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181">
        <f t="shared" si="0"/>
        <v>0</v>
      </c>
      <c r="AG8" s="71"/>
      <c r="AH8" s="72" t="s">
        <v>77</v>
      </c>
      <c r="AI8" s="73"/>
    </row>
    <row r="9" spans="1:35" ht="12.75">
      <c r="A9" s="1">
        <v>9</v>
      </c>
      <c r="B9" s="36" t="s">
        <v>79</v>
      </c>
      <c r="C9" s="74" t="s">
        <v>80</v>
      </c>
      <c r="D9" s="191"/>
      <c r="E9" s="75"/>
      <c r="F9" s="75"/>
      <c r="G9" s="76"/>
      <c r="H9" s="77"/>
      <c r="I9" s="78" t="s">
        <v>9</v>
      </c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80"/>
      <c r="AG9" s="41"/>
      <c r="AH9" s="42" t="s">
        <v>81</v>
      </c>
      <c r="AI9" s="43"/>
    </row>
    <row r="10" spans="1:35" ht="12.75">
      <c r="A10" s="1">
        <v>10</v>
      </c>
      <c r="B10" s="55" t="s">
        <v>79</v>
      </c>
      <c r="C10" s="79"/>
      <c r="D10" s="189"/>
      <c r="E10" s="56">
        <v>2</v>
      </c>
      <c r="F10" s="56"/>
      <c r="G10" s="57"/>
      <c r="H10" s="58"/>
      <c r="I10" s="60" t="s">
        <v>9</v>
      </c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1">
        <f t="shared" si="0"/>
        <v>0</v>
      </c>
      <c r="AG10" s="61"/>
      <c r="AH10" s="62"/>
      <c r="AI10" s="63"/>
    </row>
    <row r="11" spans="1:35" ht="13.5" thickBot="1">
      <c r="A11" s="1">
        <v>11</v>
      </c>
      <c r="B11" s="64" t="s">
        <v>79</v>
      </c>
      <c r="C11" s="65"/>
      <c r="D11" s="190" t="s">
        <v>5</v>
      </c>
      <c r="E11" s="66"/>
      <c r="F11" s="66"/>
      <c r="G11" s="67"/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181">
        <f t="shared" si="0"/>
        <v>0</v>
      </c>
      <c r="AG11" s="71"/>
      <c r="AH11" s="72" t="s">
        <v>77</v>
      </c>
      <c r="AI11" s="73"/>
    </row>
    <row r="12" spans="1:35" ht="12.75">
      <c r="A12" s="1">
        <v>12</v>
      </c>
      <c r="B12" s="36" t="s">
        <v>84</v>
      </c>
      <c r="C12" s="74" t="s">
        <v>83</v>
      </c>
      <c r="D12" s="191"/>
      <c r="E12" s="75"/>
      <c r="F12" s="75"/>
      <c r="G12" s="76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8" t="s">
        <v>78</v>
      </c>
      <c r="X12" s="78" t="s">
        <v>78</v>
      </c>
      <c r="Y12" s="78" t="s">
        <v>78</v>
      </c>
      <c r="Z12" s="78" t="s">
        <v>78</v>
      </c>
      <c r="AA12" s="78" t="s">
        <v>78</v>
      </c>
      <c r="AB12" s="78" t="s">
        <v>78</v>
      </c>
      <c r="AC12" s="78" t="s">
        <v>78</v>
      </c>
      <c r="AD12" s="78" t="s">
        <v>78</v>
      </c>
      <c r="AE12" s="78" t="s">
        <v>78</v>
      </c>
      <c r="AF12" s="80"/>
      <c r="AG12" s="41"/>
      <c r="AH12" s="42" t="s">
        <v>85</v>
      </c>
      <c r="AI12" s="43"/>
    </row>
    <row r="13" spans="1:35" ht="12.75">
      <c r="A13" s="1">
        <v>13</v>
      </c>
      <c r="B13" s="55" t="s">
        <v>84</v>
      </c>
      <c r="C13" s="79" t="s">
        <v>86</v>
      </c>
      <c r="D13" s="189"/>
      <c r="E13" s="81">
        <v>1</v>
      </c>
      <c r="F13" s="81">
        <v>50</v>
      </c>
      <c r="G13" s="57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60" t="s">
        <v>78</v>
      </c>
      <c r="X13" s="60" t="s">
        <v>78</v>
      </c>
      <c r="Y13" s="60" t="s">
        <v>78</v>
      </c>
      <c r="Z13" s="60" t="s">
        <v>78</v>
      </c>
      <c r="AA13" s="60" t="s">
        <v>78</v>
      </c>
      <c r="AB13" s="60" t="s">
        <v>78</v>
      </c>
      <c r="AC13" s="60" t="s">
        <v>78</v>
      </c>
      <c r="AD13" s="60" t="s">
        <v>78</v>
      </c>
      <c r="AE13" s="60" t="s">
        <v>78</v>
      </c>
      <c r="AF13" s="51">
        <f t="shared" si="0"/>
        <v>0</v>
      </c>
      <c r="AG13" s="61"/>
      <c r="AH13" s="82" t="s">
        <v>88</v>
      </c>
      <c r="AI13" s="63"/>
    </row>
    <row r="14" spans="1:35" ht="13.5" thickBot="1">
      <c r="A14" s="1">
        <v>14</v>
      </c>
      <c r="B14" s="64" t="s">
        <v>84</v>
      </c>
      <c r="C14" s="65"/>
      <c r="D14" s="190" t="s">
        <v>5</v>
      </c>
      <c r="E14" s="66"/>
      <c r="F14" s="66"/>
      <c r="G14" s="67"/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68">
        <v>0</v>
      </c>
      <c r="O14" s="68">
        <v>0</v>
      </c>
      <c r="P14" s="68">
        <v>0</v>
      </c>
      <c r="Q14" s="68">
        <v>0</v>
      </c>
      <c r="R14" s="68">
        <v>0</v>
      </c>
      <c r="S14" s="68">
        <v>0</v>
      </c>
      <c r="T14" s="68">
        <v>0</v>
      </c>
      <c r="U14" s="68">
        <v>0</v>
      </c>
      <c r="V14" s="68">
        <v>0</v>
      </c>
      <c r="W14" s="68">
        <v>0</v>
      </c>
      <c r="X14" s="68">
        <v>0</v>
      </c>
      <c r="Y14" s="68">
        <v>0</v>
      </c>
      <c r="Z14" s="68">
        <v>0</v>
      </c>
      <c r="AA14" s="68">
        <v>0</v>
      </c>
      <c r="AB14" s="68">
        <v>0</v>
      </c>
      <c r="AC14" s="68">
        <v>0</v>
      </c>
      <c r="AD14" s="68">
        <v>0</v>
      </c>
      <c r="AE14" s="68">
        <v>0</v>
      </c>
      <c r="AF14" s="181">
        <f t="shared" si="0"/>
        <v>0</v>
      </c>
      <c r="AG14" s="71"/>
      <c r="AH14" s="72" t="s">
        <v>77</v>
      </c>
      <c r="AI14" s="73"/>
    </row>
    <row r="15" spans="1:35" ht="12.75">
      <c r="A15" s="1">
        <v>15</v>
      </c>
      <c r="B15" s="83" t="s">
        <v>18</v>
      </c>
      <c r="C15" s="84" t="s">
        <v>73</v>
      </c>
      <c r="D15" s="192"/>
      <c r="E15" s="85"/>
      <c r="F15" s="85"/>
      <c r="G15" s="86"/>
      <c r="H15" s="83" t="s">
        <v>9</v>
      </c>
      <c r="I15" s="83" t="s">
        <v>9</v>
      </c>
      <c r="J15" s="83" t="s">
        <v>9</v>
      </c>
      <c r="K15" s="40" t="s">
        <v>9</v>
      </c>
      <c r="L15" s="83" t="s">
        <v>9</v>
      </c>
      <c r="M15" s="83" t="s">
        <v>9</v>
      </c>
      <c r="N15" s="83" t="s">
        <v>9</v>
      </c>
      <c r="O15" s="40" t="s">
        <v>9</v>
      </c>
      <c r="P15" s="83" t="s">
        <v>9</v>
      </c>
      <c r="Q15" s="83" t="s">
        <v>9</v>
      </c>
      <c r="R15" s="83" t="s">
        <v>9</v>
      </c>
      <c r="S15" s="40" t="s">
        <v>9</v>
      </c>
      <c r="T15" s="83" t="s">
        <v>9</v>
      </c>
      <c r="U15" s="83" t="s">
        <v>9</v>
      </c>
      <c r="V15" s="83" t="s">
        <v>9</v>
      </c>
      <c r="W15" s="40" t="s">
        <v>9</v>
      </c>
      <c r="X15" s="83" t="s">
        <v>9</v>
      </c>
      <c r="Y15" s="83" t="s">
        <v>9</v>
      </c>
      <c r="Z15" s="83" t="s">
        <v>9</v>
      </c>
      <c r="AA15" s="40" t="s">
        <v>9</v>
      </c>
      <c r="AB15" s="83" t="s">
        <v>9</v>
      </c>
      <c r="AC15" s="83" t="s">
        <v>9</v>
      </c>
      <c r="AD15" s="83" t="s">
        <v>9</v>
      </c>
      <c r="AE15" s="83" t="s">
        <v>9</v>
      </c>
      <c r="AF15" s="80"/>
      <c r="AG15" s="87"/>
      <c r="AH15" s="88"/>
      <c r="AI15" s="7"/>
    </row>
    <row r="16" spans="1:35" ht="12.75">
      <c r="A16" s="1">
        <v>16</v>
      </c>
      <c r="B16" s="89" t="s">
        <v>18</v>
      </c>
      <c r="C16" s="90"/>
      <c r="D16" s="192"/>
      <c r="E16" s="91"/>
      <c r="F16" s="91"/>
      <c r="G16" s="92"/>
      <c r="H16" s="93"/>
      <c r="I16" s="93"/>
      <c r="J16" s="93"/>
      <c r="K16" s="94"/>
      <c r="L16" s="93"/>
      <c r="M16" s="93"/>
      <c r="N16" s="93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51">
        <f t="shared" si="0"/>
        <v>0</v>
      </c>
      <c r="AG16" s="96"/>
      <c r="AH16" s="10"/>
      <c r="AI16" s="7"/>
    </row>
    <row r="17" spans="1:35" ht="12.75">
      <c r="A17" s="1">
        <v>17</v>
      </c>
      <c r="B17" s="89" t="s">
        <v>18</v>
      </c>
      <c r="C17" s="90">
        <v>92</v>
      </c>
      <c r="D17" s="192">
        <v>2.47</v>
      </c>
      <c r="E17" s="91">
        <v>2</v>
      </c>
      <c r="F17" s="97">
        <v>764</v>
      </c>
      <c r="G17" s="92">
        <v>25</v>
      </c>
      <c r="H17" s="93"/>
      <c r="I17" s="93"/>
      <c r="J17" s="93"/>
      <c r="K17" s="94"/>
      <c r="L17" s="98">
        <v>100</v>
      </c>
      <c r="M17" s="99">
        <f>1246-L17</f>
        <v>1146</v>
      </c>
      <c r="N17" s="93">
        <v>2179</v>
      </c>
      <c r="O17" s="95">
        <v>2298</v>
      </c>
      <c r="P17" s="95">
        <v>3424</v>
      </c>
      <c r="Q17" s="95">
        <v>5138</v>
      </c>
      <c r="R17" s="95">
        <v>5163</v>
      </c>
      <c r="S17" s="95">
        <v>680</v>
      </c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51">
        <f aca="true" t="shared" si="1" ref="AF17:AF26">SUM(H17:AE17)</f>
        <v>20128</v>
      </c>
      <c r="AG17" s="96"/>
      <c r="AH17" s="10"/>
      <c r="AI17" s="7"/>
    </row>
    <row r="18" spans="1:35" ht="12.75">
      <c r="A18" s="1">
        <v>18</v>
      </c>
      <c r="B18" s="89" t="s">
        <v>18</v>
      </c>
      <c r="C18" s="90">
        <v>93</v>
      </c>
      <c r="D18" s="192">
        <v>2.448</v>
      </c>
      <c r="E18" s="91">
        <v>3</v>
      </c>
      <c r="F18" s="100">
        <v>748</v>
      </c>
      <c r="G18" s="92">
        <v>33</v>
      </c>
      <c r="H18" s="93"/>
      <c r="I18" s="93"/>
      <c r="J18" s="93"/>
      <c r="K18" s="94"/>
      <c r="L18" s="93"/>
      <c r="M18" s="93"/>
      <c r="N18" s="93"/>
      <c r="O18" s="95"/>
      <c r="P18" s="95"/>
      <c r="Q18" s="95"/>
      <c r="R18" s="95">
        <v>457</v>
      </c>
      <c r="S18" s="101">
        <v>5000</v>
      </c>
      <c r="T18" s="101">
        <v>6750</v>
      </c>
      <c r="U18" s="101">
        <f>49800-36750</f>
        <v>13050</v>
      </c>
      <c r="V18" s="95">
        <v>17836</v>
      </c>
      <c r="W18" s="95"/>
      <c r="X18" s="95"/>
      <c r="Y18" s="95"/>
      <c r="Z18" s="95"/>
      <c r="AA18" s="95"/>
      <c r="AB18" s="95"/>
      <c r="AC18" s="95"/>
      <c r="AD18" s="95"/>
      <c r="AE18" s="95"/>
      <c r="AF18" s="51">
        <f t="shared" si="1"/>
        <v>43093</v>
      </c>
      <c r="AG18" s="96"/>
      <c r="AH18" s="10" t="s">
        <v>74</v>
      </c>
      <c r="AI18" s="7"/>
    </row>
    <row r="19" spans="1:35" ht="12.75">
      <c r="A19" s="1">
        <v>19</v>
      </c>
      <c r="B19" s="89" t="s">
        <v>18</v>
      </c>
      <c r="C19" s="90" t="s">
        <v>67</v>
      </c>
      <c r="D19" s="192">
        <v>2.488</v>
      </c>
      <c r="E19" s="91">
        <v>3</v>
      </c>
      <c r="F19" s="100">
        <v>748</v>
      </c>
      <c r="G19" s="92" t="s">
        <v>68</v>
      </c>
      <c r="H19" s="93"/>
      <c r="I19" s="93"/>
      <c r="J19" s="93"/>
      <c r="K19" s="94"/>
      <c r="L19" s="93"/>
      <c r="M19" s="93"/>
      <c r="N19" s="93"/>
      <c r="O19" s="95"/>
      <c r="P19" s="95"/>
      <c r="Q19" s="95"/>
      <c r="R19" s="95"/>
      <c r="S19" s="95"/>
      <c r="T19" s="95"/>
      <c r="U19" s="102">
        <v>200</v>
      </c>
      <c r="V19" s="103">
        <f>605-W19-U19</f>
        <v>305</v>
      </c>
      <c r="W19" s="102">
        <v>100</v>
      </c>
      <c r="X19" s="95"/>
      <c r="Y19" s="95"/>
      <c r="Z19" s="95"/>
      <c r="AA19" s="95"/>
      <c r="AB19" s="95"/>
      <c r="AC19" s="95"/>
      <c r="AD19" s="95"/>
      <c r="AE19" s="95"/>
      <c r="AF19" s="51">
        <f t="shared" si="1"/>
        <v>605</v>
      </c>
      <c r="AG19" s="96"/>
      <c r="AH19" s="10"/>
      <c r="AI19" s="7"/>
    </row>
    <row r="20" spans="1:35" ht="12.75">
      <c r="A20" s="1">
        <v>20</v>
      </c>
      <c r="B20" s="89" t="s">
        <v>18</v>
      </c>
      <c r="C20" s="90" t="s">
        <v>93</v>
      </c>
      <c r="D20" s="192">
        <v>2.489</v>
      </c>
      <c r="E20" s="91">
        <v>3</v>
      </c>
      <c r="F20" s="100">
        <v>841</v>
      </c>
      <c r="G20" s="92">
        <v>38</v>
      </c>
      <c r="H20" s="93"/>
      <c r="I20" s="93"/>
      <c r="J20" s="93"/>
      <c r="K20" s="94"/>
      <c r="L20" s="93"/>
      <c r="M20" s="93"/>
      <c r="N20" s="93"/>
      <c r="O20" s="95"/>
      <c r="P20" s="95"/>
      <c r="Q20" s="95"/>
      <c r="R20" s="95"/>
      <c r="S20" s="95"/>
      <c r="T20" s="95"/>
      <c r="U20" s="95"/>
      <c r="V20" s="95">
        <v>55</v>
      </c>
      <c r="W20" s="104">
        <v>1645</v>
      </c>
      <c r="X20" s="104">
        <v>1984</v>
      </c>
      <c r="Y20" s="104">
        <v>2939</v>
      </c>
      <c r="Z20" s="104">
        <v>4177</v>
      </c>
      <c r="AA20" s="104">
        <v>4296</v>
      </c>
      <c r="AB20" s="104">
        <v>5701</v>
      </c>
      <c r="AC20" s="104">
        <v>7309</v>
      </c>
      <c r="AD20" s="95"/>
      <c r="AE20" s="95"/>
      <c r="AF20" s="51">
        <f t="shared" si="1"/>
        <v>28106</v>
      </c>
      <c r="AG20" s="96"/>
      <c r="AH20" s="10"/>
      <c r="AI20" s="7"/>
    </row>
    <row r="21" spans="1:35" ht="12.75">
      <c r="A21" s="1">
        <v>21</v>
      </c>
      <c r="B21" s="89" t="s">
        <v>18</v>
      </c>
      <c r="C21" s="90">
        <v>96</v>
      </c>
      <c r="D21" s="192">
        <v>2.489</v>
      </c>
      <c r="E21" s="91">
        <v>3</v>
      </c>
      <c r="F21" s="100">
        <v>841</v>
      </c>
      <c r="G21" s="92">
        <v>38</v>
      </c>
      <c r="H21" s="93"/>
      <c r="I21" s="93"/>
      <c r="J21" s="93"/>
      <c r="K21" s="94"/>
      <c r="L21" s="93"/>
      <c r="M21" s="93"/>
      <c r="N21" s="93"/>
      <c r="O21" s="95"/>
      <c r="P21" s="95"/>
      <c r="Q21" s="95"/>
      <c r="R21" s="95"/>
      <c r="S21" s="95"/>
      <c r="T21" s="95"/>
      <c r="U21" s="95"/>
      <c r="V21" s="95"/>
      <c r="W21" s="95">
        <v>12500</v>
      </c>
      <c r="X21" s="95">
        <v>27100</v>
      </c>
      <c r="Y21" s="95">
        <v>28400</v>
      </c>
      <c r="Z21" s="95">
        <v>33400</v>
      </c>
      <c r="AA21" s="95">
        <v>36825</v>
      </c>
      <c r="AB21" s="95">
        <v>39693</v>
      </c>
      <c r="AC21" s="95">
        <v>30750</v>
      </c>
      <c r="AD21" s="95"/>
      <c r="AE21" s="95"/>
      <c r="AF21" s="51">
        <f t="shared" si="1"/>
        <v>208668</v>
      </c>
      <c r="AG21" s="96"/>
      <c r="AH21" s="10"/>
      <c r="AI21" s="7"/>
    </row>
    <row r="22" spans="1:35" ht="12.75">
      <c r="A22" s="1">
        <v>22</v>
      </c>
      <c r="B22" s="89" t="s">
        <v>18</v>
      </c>
      <c r="C22" s="90" t="s">
        <v>69</v>
      </c>
      <c r="D22" s="192">
        <v>2.16</v>
      </c>
      <c r="E22" s="91">
        <v>3</v>
      </c>
      <c r="F22" s="100">
        <v>841</v>
      </c>
      <c r="G22" s="92">
        <v>60</v>
      </c>
      <c r="H22" s="93"/>
      <c r="I22" s="93"/>
      <c r="J22" s="93"/>
      <c r="K22" s="94"/>
      <c r="L22" s="93"/>
      <c r="M22" s="93"/>
      <c r="N22" s="93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>
        <v>28</v>
      </c>
      <c r="AD22" s="95">
        <v>230</v>
      </c>
      <c r="AE22" s="95"/>
      <c r="AF22" s="51">
        <f t="shared" si="1"/>
        <v>258</v>
      </c>
      <c r="AG22" s="96"/>
      <c r="AH22" s="10"/>
      <c r="AI22" s="7"/>
    </row>
    <row r="23" spans="1:35" ht="12.75">
      <c r="A23" s="1">
        <v>23</v>
      </c>
      <c r="B23" s="89" t="s">
        <v>18</v>
      </c>
      <c r="C23" s="90" t="s">
        <v>70</v>
      </c>
      <c r="D23" s="192">
        <v>2.15</v>
      </c>
      <c r="E23" s="91" t="s">
        <v>72</v>
      </c>
      <c r="F23" s="105">
        <v>1498</v>
      </c>
      <c r="G23" s="92"/>
      <c r="H23" s="93"/>
      <c r="I23" s="93"/>
      <c r="J23" s="93"/>
      <c r="K23" s="94"/>
      <c r="L23" s="93"/>
      <c r="M23" s="93"/>
      <c r="N23" s="93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>
        <v>70</v>
      </c>
      <c r="AE23" s="95">
        <v>900</v>
      </c>
      <c r="AF23" s="51">
        <f t="shared" si="1"/>
        <v>970</v>
      </c>
      <c r="AG23" s="96"/>
      <c r="AH23" s="10"/>
      <c r="AI23" s="7"/>
    </row>
    <row r="24" spans="1:35" ht="12.75">
      <c r="A24" s="1">
        <v>24</v>
      </c>
      <c r="B24" s="89" t="s">
        <v>18</v>
      </c>
      <c r="C24" s="90" t="s">
        <v>94</v>
      </c>
      <c r="D24" s="192">
        <v>2.498</v>
      </c>
      <c r="E24" s="91" t="s">
        <v>72</v>
      </c>
      <c r="F24" s="105">
        <v>1498</v>
      </c>
      <c r="G24" s="92">
        <v>65</v>
      </c>
      <c r="H24" s="93"/>
      <c r="I24" s="93"/>
      <c r="J24" s="93"/>
      <c r="K24" s="94"/>
      <c r="L24" s="93"/>
      <c r="M24" s="93"/>
      <c r="N24" s="93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>
        <v>8197</v>
      </c>
      <c r="AE24" s="95">
        <v>10059</v>
      </c>
      <c r="AF24" s="51">
        <f t="shared" si="1"/>
        <v>18256</v>
      </c>
      <c r="AG24" s="96"/>
      <c r="AH24" s="10"/>
      <c r="AI24" s="7"/>
    </row>
    <row r="25" spans="1:35" ht="12.75">
      <c r="A25" s="1">
        <v>25</v>
      </c>
      <c r="B25" s="89" t="s">
        <v>18</v>
      </c>
      <c r="C25" s="90" t="s">
        <v>71</v>
      </c>
      <c r="D25" s="192">
        <v>2.49</v>
      </c>
      <c r="E25" s="91" t="s">
        <v>72</v>
      </c>
      <c r="F25" s="105">
        <v>1498</v>
      </c>
      <c r="G25" s="92">
        <v>65</v>
      </c>
      <c r="H25" s="93"/>
      <c r="I25" s="93"/>
      <c r="J25" s="93"/>
      <c r="K25" s="94"/>
      <c r="L25" s="93"/>
      <c r="M25" s="93"/>
      <c r="N25" s="93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>
        <v>38526</v>
      </c>
      <c r="AE25" s="95">
        <v>37018</v>
      </c>
      <c r="AF25" s="51">
        <f t="shared" si="1"/>
        <v>75544</v>
      </c>
      <c r="AG25" s="96"/>
      <c r="AH25" s="10"/>
      <c r="AI25" s="7"/>
    </row>
    <row r="26" spans="1:35" ht="12.75">
      <c r="A26" s="1">
        <v>26</v>
      </c>
      <c r="B26" s="83" t="s">
        <v>18</v>
      </c>
      <c r="C26" s="106" t="s">
        <v>20</v>
      </c>
      <c r="D26" s="193" t="s">
        <v>5</v>
      </c>
      <c r="E26" s="56"/>
      <c r="F26" s="56"/>
      <c r="G26" s="107"/>
      <c r="H26" s="59">
        <f aca="true" t="shared" si="2" ref="H26:AE26">SUM(H17:H25)</f>
        <v>0</v>
      </c>
      <c r="I26" s="59">
        <f t="shared" si="2"/>
        <v>0</v>
      </c>
      <c r="J26" s="59">
        <f t="shared" si="2"/>
        <v>0</v>
      </c>
      <c r="K26" s="59">
        <f t="shared" si="2"/>
        <v>0</v>
      </c>
      <c r="L26" s="59">
        <f t="shared" si="2"/>
        <v>100</v>
      </c>
      <c r="M26" s="59">
        <f t="shared" si="2"/>
        <v>1146</v>
      </c>
      <c r="N26" s="59">
        <f t="shared" si="2"/>
        <v>2179</v>
      </c>
      <c r="O26" s="59">
        <f t="shared" si="2"/>
        <v>2298</v>
      </c>
      <c r="P26" s="59">
        <f t="shared" si="2"/>
        <v>3424</v>
      </c>
      <c r="Q26" s="59">
        <f t="shared" si="2"/>
        <v>5138</v>
      </c>
      <c r="R26" s="59">
        <f t="shared" si="2"/>
        <v>5620</v>
      </c>
      <c r="S26" s="59">
        <f t="shared" si="2"/>
        <v>5680</v>
      </c>
      <c r="T26" s="59">
        <f t="shared" si="2"/>
        <v>6750</v>
      </c>
      <c r="U26" s="59">
        <f t="shared" si="2"/>
        <v>13250</v>
      </c>
      <c r="V26" s="59">
        <f t="shared" si="2"/>
        <v>18196</v>
      </c>
      <c r="W26" s="59">
        <f t="shared" si="2"/>
        <v>14245</v>
      </c>
      <c r="X26" s="59">
        <f t="shared" si="2"/>
        <v>29084</v>
      </c>
      <c r="Y26" s="59">
        <f t="shared" si="2"/>
        <v>31339</v>
      </c>
      <c r="Z26" s="59">
        <f t="shared" si="2"/>
        <v>37577</v>
      </c>
      <c r="AA26" s="59">
        <f t="shared" si="2"/>
        <v>41121</v>
      </c>
      <c r="AB26" s="59">
        <f t="shared" si="2"/>
        <v>45394</v>
      </c>
      <c r="AC26" s="59">
        <f t="shared" si="2"/>
        <v>38087</v>
      </c>
      <c r="AD26" s="59">
        <f t="shared" si="2"/>
        <v>47023</v>
      </c>
      <c r="AE26" s="59">
        <f t="shared" si="2"/>
        <v>47977</v>
      </c>
      <c r="AF26" s="51">
        <f t="shared" si="1"/>
        <v>395628</v>
      </c>
      <c r="AG26" s="96"/>
      <c r="AH26" s="108"/>
      <c r="AI26" s="109"/>
    </row>
    <row r="27" spans="1:35" ht="13.5" thickBot="1">
      <c r="A27" s="1">
        <v>27</v>
      </c>
      <c r="B27" s="64" t="s">
        <v>18</v>
      </c>
      <c r="C27" s="110" t="s">
        <v>21</v>
      </c>
      <c r="D27" s="194" t="s">
        <v>5</v>
      </c>
      <c r="E27" s="66"/>
      <c r="F27" s="66"/>
      <c r="G27" s="111"/>
      <c r="H27" s="64"/>
      <c r="I27" s="64"/>
      <c r="J27" s="64"/>
      <c r="K27" s="112"/>
      <c r="L27" s="64"/>
      <c r="M27" s="64"/>
      <c r="N27" s="64"/>
      <c r="O27" s="69"/>
      <c r="P27" s="69"/>
      <c r="Q27" s="69"/>
      <c r="R27" s="69"/>
      <c r="S27" s="69"/>
      <c r="T27" s="69"/>
      <c r="U27" s="69"/>
      <c r="V27" s="69"/>
      <c r="W27" s="69"/>
      <c r="X27" s="113">
        <v>33100</v>
      </c>
      <c r="Y27" s="113">
        <v>35900</v>
      </c>
      <c r="Z27" s="113">
        <v>40400</v>
      </c>
      <c r="AA27" s="113">
        <v>45000</v>
      </c>
      <c r="AB27" s="69">
        <v>48296</v>
      </c>
      <c r="AC27" s="69">
        <v>37652</v>
      </c>
      <c r="AD27" s="69">
        <v>45234</v>
      </c>
      <c r="AE27" s="69">
        <v>52584</v>
      </c>
      <c r="AF27" s="70">
        <v>338166</v>
      </c>
      <c r="AG27" s="114"/>
      <c r="AH27" s="72"/>
      <c r="AI27" s="115"/>
    </row>
    <row r="28" spans="1:35" ht="13.5" thickBot="1">
      <c r="A28" s="1">
        <v>28</v>
      </c>
      <c r="B28" s="116" t="s">
        <v>82</v>
      </c>
      <c r="C28" s="117" t="s">
        <v>87</v>
      </c>
      <c r="D28" s="195"/>
      <c r="E28" s="118"/>
      <c r="F28" s="118"/>
      <c r="G28" s="119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1" t="s">
        <v>78</v>
      </c>
      <c r="X28" s="121" t="s">
        <v>78</v>
      </c>
      <c r="Y28" s="121" t="s">
        <v>78</v>
      </c>
      <c r="Z28" s="121" t="s">
        <v>78</v>
      </c>
      <c r="AA28" s="121" t="s">
        <v>78</v>
      </c>
      <c r="AB28" s="121" t="s">
        <v>78</v>
      </c>
      <c r="AC28" s="121" t="s">
        <v>78</v>
      </c>
      <c r="AD28" s="121" t="s">
        <v>78</v>
      </c>
      <c r="AE28" s="121" t="s">
        <v>78</v>
      </c>
      <c r="AF28" s="122"/>
      <c r="AG28" s="123"/>
      <c r="AH28" s="124"/>
      <c r="AI28" s="125"/>
    </row>
    <row r="29" spans="1:35" ht="12.75">
      <c r="A29" s="1">
        <v>29</v>
      </c>
      <c r="B29" s="83" t="s">
        <v>8</v>
      </c>
      <c r="C29" s="84" t="s">
        <v>7</v>
      </c>
      <c r="D29" s="196"/>
      <c r="E29" s="126"/>
      <c r="F29" s="126"/>
      <c r="G29" s="127"/>
      <c r="H29" s="40" t="s">
        <v>9</v>
      </c>
      <c r="I29" s="40" t="s">
        <v>9</v>
      </c>
      <c r="J29" s="40" t="s">
        <v>9</v>
      </c>
      <c r="K29" s="40" t="s">
        <v>9</v>
      </c>
      <c r="L29" s="40" t="s">
        <v>9</v>
      </c>
      <c r="M29" s="40" t="s">
        <v>9</v>
      </c>
      <c r="N29" s="40" t="s">
        <v>9</v>
      </c>
      <c r="O29" s="40" t="s">
        <v>9</v>
      </c>
      <c r="P29" s="40" t="s">
        <v>9</v>
      </c>
      <c r="Q29" s="40" t="s">
        <v>9</v>
      </c>
      <c r="R29" s="40" t="s">
        <v>9</v>
      </c>
      <c r="S29" s="40" t="s">
        <v>9</v>
      </c>
      <c r="T29" s="40" t="s">
        <v>9</v>
      </c>
      <c r="U29" s="40" t="s">
        <v>9</v>
      </c>
      <c r="V29" s="40" t="s">
        <v>9</v>
      </c>
      <c r="W29" s="40" t="s">
        <v>9</v>
      </c>
      <c r="X29" s="40" t="s">
        <v>9</v>
      </c>
      <c r="Y29" s="40" t="s">
        <v>9</v>
      </c>
      <c r="Z29" s="40" t="s">
        <v>9</v>
      </c>
      <c r="AA29" s="40" t="s">
        <v>9</v>
      </c>
      <c r="AB29" s="40" t="s">
        <v>9</v>
      </c>
      <c r="AC29" s="40" t="s">
        <v>9</v>
      </c>
      <c r="AD29" s="40" t="s">
        <v>9</v>
      </c>
      <c r="AE29" s="40" t="s">
        <v>9</v>
      </c>
      <c r="AF29" s="80"/>
      <c r="AG29" s="87"/>
      <c r="AH29" s="128" t="s">
        <v>10</v>
      </c>
      <c r="AI29" s="7"/>
    </row>
    <row r="30" spans="1:35" ht="12.75">
      <c r="A30" s="1">
        <v>30</v>
      </c>
      <c r="B30" s="93" t="s">
        <v>8</v>
      </c>
      <c r="C30" s="90" t="s">
        <v>17</v>
      </c>
      <c r="D30" s="197">
        <v>2.6</v>
      </c>
      <c r="E30" s="91">
        <v>4</v>
      </c>
      <c r="F30" s="129">
        <v>1414</v>
      </c>
      <c r="G30" s="92">
        <v>40</v>
      </c>
      <c r="H30" s="50">
        <v>1</v>
      </c>
      <c r="I30" s="130"/>
      <c r="J30" s="44">
        <v>1930</v>
      </c>
      <c r="K30" s="131">
        <v>2176</v>
      </c>
      <c r="L30" s="44">
        <v>3615</v>
      </c>
      <c r="M30" s="44">
        <v>4782</v>
      </c>
      <c r="N30" s="132"/>
      <c r="O30" s="104"/>
      <c r="P30" s="104"/>
      <c r="Q30" s="104"/>
      <c r="R30" s="104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51">
        <f aca="true" t="shared" si="3" ref="AF30:AF53">SUM(H30:AE30)</f>
        <v>12504</v>
      </c>
      <c r="AG30" s="96"/>
      <c r="AH30" s="10" t="s">
        <v>31</v>
      </c>
      <c r="AI30" s="7"/>
    </row>
    <row r="31" spans="1:35" ht="12.75">
      <c r="A31" s="1">
        <v>31</v>
      </c>
      <c r="B31" s="93" t="s">
        <v>8</v>
      </c>
      <c r="C31" s="90" t="s">
        <v>22</v>
      </c>
      <c r="D31" s="197">
        <v>2.6</v>
      </c>
      <c r="E31" s="91">
        <v>4</v>
      </c>
      <c r="F31" s="129">
        <v>1414</v>
      </c>
      <c r="G31" s="92">
        <v>44</v>
      </c>
      <c r="H31" s="133"/>
      <c r="I31" s="93"/>
      <c r="J31" s="93"/>
      <c r="K31" s="94"/>
      <c r="L31" s="93"/>
      <c r="M31" s="132"/>
      <c r="N31" s="132">
        <v>7500</v>
      </c>
      <c r="O31" s="104"/>
      <c r="P31" s="104"/>
      <c r="Q31" s="104"/>
      <c r="R31" s="104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51">
        <f t="shared" si="3"/>
        <v>7500</v>
      </c>
      <c r="AG31" s="96"/>
      <c r="AH31" s="10" t="s">
        <v>38</v>
      </c>
      <c r="AI31" s="7"/>
    </row>
    <row r="32" spans="1:35" ht="12.75">
      <c r="A32" s="1">
        <v>32</v>
      </c>
      <c r="B32" s="93" t="s">
        <v>8</v>
      </c>
      <c r="C32" s="90" t="s">
        <v>23</v>
      </c>
      <c r="D32" s="197">
        <v>2.6</v>
      </c>
      <c r="E32" s="91">
        <v>4</v>
      </c>
      <c r="F32" s="105">
        <v>1414</v>
      </c>
      <c r="G32" s="92">
        <v>44</v>
      </c>
      <c r="H32" s="133"/>
      <c r="I32" s="93"/>
      <c r="J32" s="93"/>
      <c r="K32" s="94"/>
      <c r="L32" s="93"/>
      <c r="M32" s="132"/>
      <c r="N32" s="132"/>
      <c r="O32" s="104">
        <v>8000</v>
      </c>
      <c r="P32" s="104">
        <v>9000</v>
      </c>
      <c r="Q32" s="104">
        <v>31991</v>
      </c>
      <c r="R32" s="104">
        <v>30005</v>
      </c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51">
        <f t="shared" si="3"/>
        <v>78996</v>
      </c>
      <c r="AG32" s="96"/>
      <c r="AH32" s="10" t="s">
        <v>30</v>
      </c>
      <c r="AI32" s="7"/>
    </row>
    <row r="33" spans="1:35" ht="12.75">
      <c r="A33" s="1">
        <v>33</v>
      </c>
      <c r="B33" s="93" t="s">
        <v>8</v>
      </c>
      <c r="C33" s="90" t="s">
        <v>24</v>
      </c>
      <c r="D33" s="197">
        <v>2.6</v>
      </c>
      <c r="E33" s="91">
        <v>4</v>
      </c>
      <c r="F33" s="105">
        <v>1414</v>
      </c>
      <c r="G33" s="92" t="s">
        <v>25</v>
      </c>
      <c r="H33" s="133"/>
      <c r="I33" s="93"/>
      <c r="J33" s="93"/>
      <c r="K33" s="94"/>
      <c r="L33" s="93"/>
      <c r="M33" s="93"/>
      <c r="N33" s="93"/>
      <c r="O33" s="95"/>
      <c r="P33" s="95"/>
      <c r="Q33" s="95"/>
      <c r="R33" s="95"/>
      <c r="S33" s="134">
        <v>16000</v>
      </c>
      <c r="T33" s="164">
        <f>131917-99000-S33</f>
        <v>16917</v>
      </c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51">
        <f t="shared" si="3"/>
        <v>32917</v>
      </c>
      <c r="AG33" s="96"/>
      <c r="AH33" s="10" t="s">
        <v>30</v>
      </c>
      <c r="AI33" s="7"/>
    </row>
    <row r="34" spans="1:35" ht="12.75">
      <c r="A34" s="1">
        <v>34</v>
      </c>
      <c r="B34" s="93" t="s">
        <v>8</v>
      </c>
      <c r="C34" s="90" t="s">
        <v>26</v>
      </c>
      <c r="D34" s="197">
        <v>2.6</v>
      </c>
      <c r="E34" s="91">
        <v>4</v>
      </c>
      <c r="F34" s="135">
        <v>1580</v>
      </c>
      <c r="G34" s="92" t="s">
        <v>27</v>
      </c>
      <c r="H34" s="133"/>
      <c r="I34" s="93"/>
      <c r="J34" s="93"/>
      <c r="K34" s="94"/>
      <c r="L34" s="94"/>
      <c r="M34" s="94"/>
      <c r="N34" s="93"/>
      <c r="O34" s="95"/>
      <c r="P34" s="95"/>
      <c r="Q34" s="95"/>
      <c r="R34" s="95"/>
      <c r="S34" s="95"/>
      <c r="T34" s="95"/>
      <c r="U34" s="104">
        <f>196004-131917</f>
        <v>64087</v>
      </c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51">
        <f t="shared" si="3"/>
        <v>64087</v>
      </c>
      <c r="AG34" s="96">
        <v>196004</v>
      </c>
      <c r="AH34" s="10" t="s">
        <v>30</v>
      </c>
      <c r="AI34" s="7"/>
    </row>
    <row r="35" spans="1:35" ht="12.75">
      <c r="A35" s="1">
        <v>35</v>
      </c>
      <c r="B35" s="93" t="s">
        <v>8</v>
      </c>
      <c r="C35" s="90" t="s">
        <v>28</v>
      </c>
      <c r="D35" s="197">
        <v>2.6</v>
      </c>
      <c r="E35" s="91">
        <v>4</v>
      </c>
      <c r="F35" s="136">
        <v>1580</v>
      </c>
      <c r="G35" s="92" t="s">
        <v>44</v>
      </c>
      <c r="H35" s="133"/>
      <c r="I35" s="93"/>
      <c r="J35" s="93"/>
      <c r="K35" s="94"/>
      <c r="L35" s="93"/>
      <c r="M35" s="93"/>
      <c r="N35" s="93"/>
      <c r="O35" s="95"/>
      <c r="P35" s="95"/>
      <c r="Q35" s="95"/>
      <c r="R35" s="95"/>
      <c r="S35" s="95"/>
      <c r="T35" s="95"/>
      <c r="U35" s="95"/>
      <c r="V35" s="137">
        <v>50000</v>
      </c>
      <c r="W35" s="199">
        <f>295499-196004-V35</f>
        <v>49495</v>
      </c>
      <c r="X35" s="104">
        <f>330099-295499</f>
        <v>34600</v>
      </c>
      <c r="Y35" s="104"/>
      <c r="Z35" s="104"/>
      <c r="AA35" s="104"/>
      <c r="AB35" s="104"/>
      <c r="AC35" s="104"/>
      <c r="AD35" s="104"/>
      <c r="AE35" s="104"/>
      <c r="AF35" s="51">
        <f t="shared" si="3"/>
        <v>134095</v>
      </c>
      <c r="AG35" s="96"/>
      <c r="AH35" s="10" t="s">
        <v>30</v>
      </c>
      <c r="AI35" s="7"/>
    </row>
    <row r="36" spans="1:35" ht="12.75">
      <c r="A36" s="1">
        <v>36</v>
      </c>
      <c r="B36" s="93" t="s">
        <v>8</v>
      </c>
      <c r="C36" s="90" t="s">
        <v>29</v>
      </c>
      <c r="D36" s="197">
        <v>2.6</v>
      </c>
      <c r="E36" s="91">
        <v>4</v>
      </c>
      <c r="F36" s="136">
        <v>1780</v>
      </c>
      <c r="G36" s="92" t="s">
        <v>45</v>
      </c>
      <c r="H36" s="133"/>
      <c r="I36" s="93"/>
      <c r="J36" s="93"/>
      <c r="K36" s="94"/>
      <c r="L36" s="93"/>
      <c r="M36" s="93"/>
      <c r="N36" s="93"/>
      <c r="O36" s="95"/>
      <c r="P36" s="95"/>
      <c r="Q36" s="95"/>
      <c r="R36" s="95"/>
      <c r="S36" s="95"/>
      <c r="T36" s="95"/>
      <c r="U36" s="95"/>
      <c r="V36" s="104"/>
      <c r="W36" s="104"/>
      <c r="X36" s="104">
        <f>67999-30099</f>
        <v>37900</v>
      </c>
      <c r="Y36" s="104">
        <f>95099-67999</f>
        <v>27100</v>
      </c>
      <c r="Z36" s="104">
        <f>419299-395099</f>
        <v>24200</v>
      </c>
      <c r="AA36" s="104">
        <f>36599-19299</f>
        <v>17300</v>
      </c>
      <c r="AB36" s="104">
        <f>40000-36599</f>
        <v>3401</v>
      </c>
      <c r="AC36" s="104"/>
      <c r="AD36" s="104"/>
      <c r="AE36" s="104"/>
      <c r="AF36" s="51">
        <f t="shared" si="3"/>
        <v>109901</v>
      </c>
      <c r="AG36" s="96">
        <v>440000</v>
      </c>
      <c r="AH36" s="10" t="s">
        <v>30</v>
      </c>
      <c r="AI36" s="7"/>
    </row>
    <row r="37" spans="1:35" ht="13.5" thickBot="1">
      <c r="A37" s="1">
        <v>37</v>
      </c>
      <c r="B37" s="93" t="s">
        <v>8</v>
      </c>
      <c r="C37" s="90" t="s">
        <v>32</v>
      </c>
      <c r="D37" s="197">
        <v>2.4</v>
      </c>
      <c r="E37" s="91">
        <v>4</v>
      </c>
      <c r="F37" s="105">
        <v>1414</v>
      </c>
      <c r="G37" s="92">
        <v>70</v>
      </c>
      <c r="H37" s="138"/>
      <c r="I37" s="139"/>
      <c r="J37" s="139"/>
      <c r="K37" s="140"/>
      <c r="L37" s="139"/>
      <c r="M37" s="139"/>
      <c r="N37" s="139"/>
      <c r="O37" s="141"/>
      <c r="P37" s="141"/>
      <c r="Q37" s="141"/>
      <c r="R37" s="141"/>
      <c r="S37" s="141">
        <v>67</v>
      </c>
      <c r="T37" s="141"/>
      <c r="U37" s="141"/>
      <c r="V37" s="142"/>
      <c r="W37" s="142"/>
      <c r="X37" s="142"/>
      <c r="Y37" s="142"/>
      <c r="Z37" s="142"/>
      <c r="AA37" s="142"/>
      <c r="AB37" s="142"/>
      <c r="AC37" s="142"/>
      <c r="AD37" s="142"/>
      <c r="AE37" s="143"/>
      <c r="AF37" s="51">
        <f t="shared" si="3"/>
        <v>67</v>
      </c>
      <c r="AG37" s="96"/>
      <c r="AH37" s="10"/>
      <c r="AI37" s="7"/>
    </row>
    <row r="38" spans="1:35" ht="12.75">
      <c r="A38" s="1">
        <v>38</v>
      </c>
      <c r="B38" s="93" t="s">
        <v>8</v>
      </c>
      <c r="C38" s="90" t="s">
        <v>11</v>
      </c>
      <c r="D38" s="200">
        <v>2.88</v>
      </c>
      <c r="E38" s="91">
        <v>6</v>
      </c>
      <c r="F38" s="144">
        <v>3670</v>
      </c>
      <c r="G38" s="92">
        <v>86</v>
      </c>
      <c r="H38" s="145">
        <v>50</v>
      </c>
      <c r="I38" s="146"/>
      <c r="J38" s="146"/>
      <c r="K38" s="147"/>
      <c r="L38" s="146"/>
      <c r="M38" s="146"/>
      <c r="N38" s="146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51">
        <f t="shared" si="3"/>
        <v>50</v>
      </c>
      <c r="AG38" s="96"/>
      <c r="AH38" s="10"/>
      <c r="AI38" s="7"/>
    </row>
    <row r="39" spans="1:35" ht="12.75">
      <c r="A39" s="1">
        <v>39</v>
      </c>
      <c r="B39" s="93" t="s">
        <v>8</v>
      </c>
      <c r="C39" s="90" t="s">
        <v>12</v>
      </c>
      <c r="D39" s="200">
        <v>2.88</v>
      </c>
      <c r="E39" s="91">
        <v>6</v>
      </c>
      <c r="F39" s="144">
        <v>3670</v>
      </c>
      <c r="G39" s="92">
        <v>86</v>
      </c>
      <c r="H39" s="149">
        <v>190</v>
      </c>
      <c r="I39" s="150"/>
      <c r="J39" s="150"/>
      <c r="K39" s="94"/>
      <c r="L39" s="93"/>
      <c r="M39" s="93"/>
      <c r="N39" s="93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51">
        <f t="shared" si="3"/>
        <v>190</v>
      </c>
      <c r="AG39" s="96"/>
      <c r="AH39" s="10"/>
      <c r="AI39" s="7"/>
    </row>
    <row r="40" spans="1:35" ht="12.75">
      <c r="A40" s="1">
        <v>40</v>
      </c>
      <c r="B40" s="93" t="s">
        <v>8</v>
      </c>
      <c r="C40" s="90" t="s">
        <v>13</v>
      </c>
      <c r="D40" s="200">
        <v>3.25</v>
      </c>
      <c r="E40" s="91">
        <v>6</v>
      </c>
      <c r="F40" s="144">
        <v>3670</v>
      </c>
      <c r="G40" s="92">
        <v>86</v>
      </c>
      <c r="H40" s="149">
        <v>100</v>
      </c>
      <c r="I40" s="151">
        <v>13</v>
      </c>
      <c r="J40" s="93"/>
      <c r="K40" s="94"/>
      <c r="L40" s="93"/>
      <c r="M40" s="93"/>
      <c r="N40" s="93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51">
        <f t="shared" si="3"/>
        <v>113</v>
      </c>
      <c r="AG40" s="96"/>
      <c r="AH40" s="10" t="s">
        <v>14</v>
      </c>
      <c r="AI40" s="7"/>
    </row>
    <row r="41" spans="1:35" ht="12.75">
      <c r="A41" s="1">
        <v>41</v>
      </c>
      <c r="B41" s="93" t="s">
        <v>8</v>
      </c>
      <c r="C41" s="90" t="s">
        <v>15</v>
      </c>
      <c r="D41" s="197"/>
      <c r="E41" s="91">
        <v>6</v>
      </c>
      <c r="F41" s="144">
        <v>3670</v>
      </c>
      <c r="G41" s="92">
        <v>86</v>
      </c>
      <c r="H41" s="152">
        <v>120</v>
      </c>
      <c r="I41" s="153">
        <f>210-H41</f>
        <v>90</v>
      </c>
      <c r="J41" s="93"/>
      <c r="K41" s="94"/>
      <c r="L41" s="93"/>
      <c r="M41" s="93"/>
      <c r="N41" s="93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51">
        <f t="shared" si="3"/>
        <v>210</v>
      </c>
      <c r="AG41" s="96"/>
      <c r="AH41" s="10" t="s">
        <v>16</v>
      </c>
      <c r="AI41" s="7"/>
    </row>
    <row r="42" spans="1:35" ht="12.75">
      <c r="A42" s="1">
        <v>42</v>
      </c>
      <c r="B42" s="93" t="s">
        <v>8</v>
      </c>
      <c r="C42" s="90" t="s">
        <v>33</v>
      </c>
      <c r="D42" s="197">
        <v>2.85</v>
      </c>
      <c r="E42" s="91">
        <v>6</v>
      </c>
      <c r="F42" s="144">
        <v>3670</v>
      </c>
      <c r="G42" s="92">
        <v>90</v>
      </c>
      <c r="H42" s="133"/>
      <c r="I42" s="154">
        <v>300</v>
      </c>
      <c r="J42" s="154">
        <v>600</v>
      </c>
      <c r="K42" s="154">
        <v>900</v>
      </c>
      <c r="L42" s="155">
        <f>3006-K42-J42-I42-M42</f>
        <v>906</v>
      </c>
      <c r="M42" s="156">
        <v>300</v>
      </c>
      <c r="N42" s="93"/>
      <c r="O42" s="95"/>
      <c r="P42" s="95"/>
      <c r="Q42" s="95"/>
      <c r="R42" s="95"/>
      <c r="S42" s="95"/>
      <c r="T42" s="95"/>
      <c r="U42" s="95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51">
        <f t="shared" si="3"/>
        <v>3006</v>
      </c>
      <c r="AG42" s="96"/>
      <c r="AH42" s="10" t="s">
        <v>34</v>
      </c>
      <c r="AI42" s="7"/>
    </row>
    <row r="43" spans="1:35" ht="12.75">
      <c r="A43" s="1">
        <v>43</v>
      </c>
      <c r="B43" s="93" t="s">
        <v>8</v>
      </c>
      <c r="C43" s="90" t="s">
        <v>36</v>
      </c>
      <c r="D43" s="197">
        <v>2.85</v>
      </c>
      <c r="E43" s="91">
        <v>6</v>
      </c>
      <c r="F43" s="144">
        <v>3670</v>
      </c>
      <c r="G43" s="92">
        <v>90</v>
      </c>
      <c r="H43" s="133"/>
      <c r="I43" s="157">
        <v>50</v>
      </c>
      <c r="J43" s="157">
        <v>100</v>
      </c>
      <c r="K43" s="157">
        <v>150</v>
      </c>
      <c r="L43" s="158">
        <f>500-K43-J43-I43-M43</f>
        <v>150</v>
      </c>
      <c r="M43" s="134">
        <v>50</v>
      </c>
      <c r="N43" s="93"/>
      <c r="O43" s="95"/>
      <c r="P43" s="95"/>
      <c r="Q43" s="95"/>
      <c r="R43" s="95"/>
      <c r="S43" s="95"/>
      <c r="T43" s="95"/>
      <c r="U43" s="95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51">
        <f t="shared" si="3"/>
        <v>500</v>
      </c>
      <c r="AG43" s="96"/>
      <c r="AH43" s="10"/>
      <c r="AI43" s="7"/>
    </row>
    <row r="44" spans="1:35" ht="12.75">
      <c r="A44" s="1">
        <v>44</v>
      </c>
      <c r="B44" s="93" t="s">
        <v>8</v>
      </c>
      <c r="C44" s="90" t="s">
        <v>92</v>
      </c>
      <c r="D44" s="197">
        <v>3.25</v>
      </c>
      <c r="E44" s="91">
        <v>6</v>
      </c>
      <c r="F44" s="144">
        <v>3670</v>
      </c>
      <c r="G44" s="92">
        <v>90</v>
      </c>
      <c r="H44" s="133"/>
      <c r="I44" s="95"/>
      <c r="J44" s="156">
        <v>300</v>
      </c>
      <c r="K44" s="159">
        <f>600-J44+200</f>
        <v>500</v>
      </c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51">
        <f t="shared" si="3"/>
        <v>800</v>
      </c>
      <c r="AG44" s="96"/>
      <c r="AH44" s="10"/>
      <c r="AI44" s="7"/>
    </row>
    <row r="45" spans="1:35" ht="13.5" thickBot="1">
      <c r="A45" s="1">
        <v>45</v>
      </c>
      <c r="B45" s="93" t="s">
        <v>8</v>
      </c>
      <c r="C45" s="90" t="s">
        <v>37</v>
      </c>
      <c r="D45" s="197">
        <v>3.25</v>
      </c>
      <c r="E45" s="91">
        <v>6</v>
      </c>
      <c r="F45" s="144">
        <v>3670</v>
      </c>
      <c r="G45" s="92">
        <v>90</v>
      </c>
      <c r="H45" s="138"/>
      <c r="I45" s="139"/>
      <c r="J45" s="139"/>
      <c r="K45" s="140"/>
      <c r="L45" s="139"/>
      <c r="M45" s="160">
        <v>400</v>
      </c>
      <c r="N45" s="160">
        <v>800</v>
      </c>
      <c r="O45" s="160">
        <v>900</v>
      </c>
      <c r="P45" s="161">
        <f>4135+2081-O45-N45-M45-Q45-R45-S45-T45-U45</f>
        <v>916</v>
      </c>
      <c r="Q45" s="162">
        <v>900</v>
      </c>
      <c r="R45" s="162">
        <v>800</v>
      </c>
      <c r="S45" s="162">
        <v>700</v>
      </c>
      <c r="T45" s="162">
        <v>600</v>
      </c>
      <c r="U45" s="162">
        <v>200</v>
      </c>
      <c r="V45" s="141"/>
      <c r="W45" s="141"/>
      <c r="X45" s="141"/>
      <c r="Y45" s="141"/>
      <c r="Z45" s="141"/>
      <c r="AA45" s="141"/>
      <c r="AB45" s="141"/>
      <c r="AC45" s="141"/>
      <c r="AD45" s="141"/>
      <c r="AE45" s="163"/>
      <c r="AF45" s="51">
        <f t="shared" si="3"/>
        <v>6216</v>
      </c>
      <c r="AG45" s="96"/>
      <c r="AH45" s="10"/>
      <c r="AI45" s="7"/>
    </row>
    <row r="46" spans="1:35" ht="12.75">
      <c r="A46" s="1">
        <v>46</v>
      </c>
      <c r="B46" s="93" t="s">
        <v>8</v>
      </c>
      <c r="C46" s="90" t="s">
        <v>62</v>
      </c>
      <c r="D46" s="197">
        <v>2.6</v>
      </c>
      <c r="E46" s="91">
        <v>4</v>
      </c>
      <c r="F46" s="135">
        <v>1580</v>
      </c>
      <c r="G46" s="92" t="s">
        <v>44</v>
      </c>
      <c r="H46" s="133"/>
      <c r="I46" s="93"/>
      <c r="J46" s="93"/>
      <c r="K46" s="94"/>
      <c r="L46" s="93"/>
      <c r="M46" s="93"/>
      <c r="N46" s="93"/>
      <c r="O46" s="95"/>
      <c r="P46" s="95"/>
      <c r="Q46" s="95"/>
      <c r="R46" s="95"/>
      <c r="S46" s="134">
        <v>1000</v>
      </c>
      <c r="T46" s="164">
        <f>5184-S46-U46</f>
        <v>2684</v>
      </c>
      <c r="U46" s="134">
        <v>1500</v>
      </c>
      <c r="V46" s="101">
        <v>13000</v>
      </c>
      <c r="W46" s="101">
        <v>10000</v>
      </c>
      <c r="X46" s="101">
        <v>5000</v>
      </c>
      <c r="Y46" s="101"/>
      <c r="Z46" s="101"/>
      <c r="AA46" s="101"/>
      <c r="AB46" s="101"/>
      <c r="AC46" s="101"/>
      <c r="AD46" s="101"/>
      <c r="AE46" s="101"/>
      <c r="AF46" s="51">
        <f t="shared" si="3"/>
        <v>33184</v>
      </c>
      <c r="AG46" s="96"/>
      <c r="AH46" s="10" t="s">
        <v>51</v>
      </c>
      <c r="AI46" s="7"/>
    </row>
    <row r="47" spans="1:35" ht="12.75">
      <c r="A47" s="1">
        <v>47</v>
      </c>
      <c r="B47" s="93" t="s">
        <v>8</v>
      </c>
      <c r="C47" s="90" t="s">
        <v>63</v>
      </c>
      <c r="D47" s="197">
        <v>2.6</v>
      </c>
      <c r="E47" s="91">
        <v>4</v>
      </c>
      <c r="F47" s="135">
        <v>1580</v>
      </c>
      <c r="G47" s="92" t="s">
        <v>44</v>
      </c>
      <c r="H47" s="133"/>
      <c r="I47" s="93"/>
      <c r="J47" s="93"/>
      <c r="K47" s="94"/>
      <c r="L47" s="93"/>
      <c r="M47" s="93"/>
      <c r="N47" s="93"/>
      <c r="O47" s="95"/>
      <c r="P47" s="95"/>
      <c r="Q47" s="95"/>
      <c r="R47" s="95"/>
      <c r="S47" s="101"/>
      <c r="T47" s="101"/>
      <c r="U47" s="156">
        <v>20000</v>
      </c>
      <c r="V47" s="159">
        <f>49214-U47</f>
        <v>29214</v>
      </c>
      <c r="W47" s="101">
        <v>29900</v>
      </c>
      <c r="X47" s="101">
        <v>28500</v>
      </c>
      <c r="Y47" s="101">
        <v>27200</v>
      </c>
      <c r="Z47" s="101">
        <v>26400</v>
      </c>
      <c r="AA47" s="101">
        <v>27400</v>
      </c>
      <c r="AB47" s="101">
        <v>31250</v>
      </c>
      <c r="AC47" s="101">
        <v>9160</v>
      </c>
      <c r="AD47" s="101"/>
      <c r="AE47" s="101"/>
      <c r="AF47" s="51">
        <f t="shared" si="3"/>
        <v>229024</v>
      </c>
      <c r="AG47" s="96"/>
      <c r="AH47" s="10"/>
      <c r="AI47" s="7"/>
    </row>
    <row r="48" spans="1:35" ht="12.75">
      <c r="A48" s="1">
        <v>48</v>
      </c>
      <c r="B48" s="93" t="s">
        <v>8</v>
      </c>
      <c r="C48" s="90" t="s">
        <v>64</v>
      </c>
      <c r="D48" s="197">
        <v>2.6</v>
      </c>
      <c r="E48" s="91">
        <v>4</v>
      </c>
      <c r="F48" s="136">
        <v>1780</v>
      </c>
      <c r="G48" s="92" t="s">
        <v>48</v>
      </c>
      <c r="H48" s="133"/>
      <c r="I48" s="93"/>
      <c r="J48" s="93"/>
      <c r="K48" s="94"/>
      <c r="L48" s="93"/>
      <c r="M48" s="93"/>
      <c r="N48" s="93"/>
      <c r="O48" s="95"/>
      <c r="P48" s="95"/>
      <c r="Q48" s="95"/>
      <c r="R48" s="95"/>
      <c r="S48" s="95"/>
      <c r="T48" s="101"/>
      <c r="U48" s="101"/>
      <c r="V48" s="101"/>
      <c r="W48" s="101"/>
      <c r="X48" s="104">
        <v>10500</v>
      </c>
      <c r="Y48" s="104">
        <v>29500</v>
      </c>
      <c r="Z48" s="104">
        <v>44600</v>
      </c>
      <c r="AA48" s="104">
        <v>59800</v>
      </c>
      <c r="AB48" s="104">
        <v>72550</v>
      </c>
      <c r="AC48" s="104">
        <v>62950</v>
      </c>
      <c r="AD48" s="104">
        <v>32600</v>
      </c>
      <c r="AE48" s="104">
        <v>27500</v>
      </c>
      <c r="AF48" s="51">
        <f t="shared" si="3"/>
        <v>340000</v>
      </c>
      <c r="AG48" s="96"/>
      <c r="AH48" s="10" t="s">
        <v>65</v>
      </c>
      <c r="AI48" s="7"/>
    </row>
    <row r="49" spans="1:35" ht="12.75">
      <c r="A49" s="1">
        <v>49</v>
      </c>
      <c r="B49" s="93" t="s">
        <v>8</v>
      </c>
      <c r="C49" s="90" t="s">
        <v>47</v>
      </c>
      <c r="D49" s="197">
        <v>2.6</v>
      </c>
      <c r="E49" s="91">
        <v>4</v>
      </c>
      <c r="F49" s="165">
        <v>1986</v>
      </c>
      <c r="G49" s="92" t="s">
        <v>49</v>
      </c>
      <c r="H49" s="133"/>
      <c r="I49" s="93"/>
      <c r="J49" s="93"/>
      <c r="K49" s="94"/>
      <c r="L49" s="93"/>
      <c r="M49" s="93"/>
      <c r="N49" s="93"/>
      <c r="O49" s="95"/>
      <c r="P49" s="95"/>
      <c r="Q49" s="95"/>
      <c r="R49" s="95"/>
      <c r="S49" s="95"/>
      <c r="T49" s="101"/>
      <c r="U49" s="101"/>
      <c r="V49" s="101"/>
      <c r="W49" s="95"/>
      <c r="X49" s="95"/>
      <c r="Y49" s="95"/>
      <c r="Z49" s="95"/>
      <c r="AA49" s="95"/>
      <c r="AB49" s="95"/>
      <c r="AC49" s="95"/>
      <c r="AD49" s="95"/>
      <c r="AE49" s="95"/>
      <c r="AF49" s="51">
        <f t="shared" si="3"/>
        <v>0</v>
      </c>
      <c r="AG49" s="96">
        <v>644716</v>
      </c>
      <c r="AH49" s="10" t="s">
        <v>50</v>
      </c>
      <c r="AI49" s="7"/>
    </row>
    <row r="50" spans="1:35" ht="12.75">
      <c r="A50" s="1">
        <v>50</v>
      </c>
      <c r="B50" s="93" t="s">
        <v>8</v>
      </c>
      <c r="C50" s="90" t="s">
        <v>52</v>
      </c>
      <c r="D50" s="197">
        <v>2.45</v>
      </c>
      <c r="E50" s="91">
        <v>4</v>
      </c>
      <c r="F50" s="136">
        <v>1780</v>
      </c>
      <c r="G50" s="92">
        <v>90</v>
      </c>
      <c r="H50" s="133"/>
      <c r="I50" s="93"/>
      <c r="J50" s="93"/>
      <c r="K50" s="94"/>
      <c r="L50" s="93"/>
      <c r="M50" s="93"/>
      <c r="N50" s="93"/>
      <c r="O50" s="95"/>
      <c r="P50" s="95"/>
      <c r="Q50" s="95"/>
      <c r="R50" s="95"/>
      <c r="S50" s="95"/>
      <c r="T50" s="95"/>
      <c r="U50" s="95"/>
      <c r="V50" s="95"/>
      <c r="W50" s="95"/>
      <c r="X50" s="154">
        <v>1000</v>
      </c>
      <c r="Y50" s="154">
        <v>3500</v>
      </c>
      <c r="Z50" s="154">
        <f>6000-Y50-X50</f>
        <v>1500</v>
      </c>
      <c r="AA50" s="166"/>
      <c r="AB50" s="167"/>
      <c r="AC50" s="167"/>
      <c r="AD50" s="167"/>
      <c r="AE50" s="167"/>
      <c r="AF50" s="51">
        <f t="shared" si="3"/>
        <v>6000</v>
      </c>
      <c r="AG50" s="96"/>
      <c r="AH50" s="10" t="s">
        <v>61</v>
      </c>
      <c r="AI50" s="7"/>
    </row>
    <row r="51" spans="1:35" ht="12.75">
      <c r="A51" s="1">
        <v>51</v>
      </c>
      <c r="B51" s="93" t="s">
        <v>8</v>
      </c>
      <c r="C51" s="90" t="s">
        <v>59</v>
      </c>
      <c r="D51" s="197">
        <v>2.45</v>
      </c>
      <c r="E51" s="91">
        <v>4</v>
      </c>
      <c r="F51" s="136">
        <v>1780</v>
      </c>
      <c r="G51" s="92">
        <v>90</v>
      </c>
      <c r="H51" s="133"/>
      <c r="I51" s="93"/>
      <c r="J51" s="93"/>
      <c r="K51" s="94"/>
      <c r="L51" s="93"/>
      <c r="M51" s="93"/>
      <c r="N51" s="93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>
        <f>2000+4500</f>
        <v>6500</v>
      </c>
      <c r="AA51" s="168">
        <v>4000</v>
      </c>
      <c r="AB51" s="167">
        <v>4500</v>
      </c>
      <c r="AC51" s="167">
        <v>4500</v>
      </c>
      <c r="AD51" s="167">
        <v>2800</v>
      </c>
      <c r="AE51" s="167"/>
      <c r="AF51" s="51">
        <f t="shared" si="3"/>
        <v>22300</v>
      </c>
      <c r="AG51" s="96"/>
      <c r="AH51" s="10"/>
      <c r="AI51" s="7"/>
    </row>
    <row r="52" spans="1:35" ht="12.75">
      <c r="A52" s="1">
        <v>52</v>
      </c>
      <c r="B52" s="93" t="s">
        <v>8</v>
      </c>
      <c r="C52" s="90" t="s">
        <v>58</v>
      </c>
      <c r="D52" s="197">
        <v>2.45</v>
      </c>
      <c r="E52" s="91">
        <v>4</v>
      </c>
      <c r="F52" s="136">
        <v>1780</v>
      </c>
      <c r="G52" s="92">
        <v>103</v>
      </c>
      <c r="H52" s="133"/>
      <c r="I52" s="93"/>
      <c r="J52" s="93"/>
      <c r="K52" s="94"/>
      <c r="L52" s="93"/>
      <c r="M52" s="93"/>
      <c r="N52" s="93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168"/>
      <c r="AB52" s="167"/>
      <c r="AC52" s="159">
        <f>1693-AD52-AE52</f>
        <v>493</v>
      </c>
      <c r="AD52" s="156">
        <v>700</v>
      </c>
      <c r="AE52" s="156">
        <v>500</v>
      </c>
      <c r="AF52" s="51">
        <f t="shared" si="3"/>
        <v>1693</v>
      </c>
      <c r="AG52" s="96"/>
      <c r="AH52" s="10" t="s">
        <v>60</v>
      </c>
      <c r="AI52" s="7"/>
    </row>
    <row r="53" spans="1:35" ht="12.75">
      <c r="A53" s="1">
        <v>53</v>
      </c>
      <c r="B53" s="93" t="s">
        <v>8</v>
      </c>
      <c r="C53" s="90" t="s">
        <v>53</v>
      </c>
      <c r="D53" s="197">
        <v>2.6</v>
      </c>
      <c r="E53" s="91">
        <v>4</v>
      </c>
      <c r="F53" s="136">
        <v>1780</v>
      </c>
      <c r="G53" s="92" t="s">
        <v>54</v>
      </c>
      <c r="H53" s="133"/>
      <c r="I53" s="93"/>
      <c r="J53" s="93"/>
      <c r="K53" s="94"/>
      <c r="L53" s="93"/>
      <c r="M53" s="93"/>
      <c r="N53" s="93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101" t="s">
        <v>9</v>
      </c>
      <c r="AC53" s="101">
        <f>37100+1500</f>
        <v>38600</v>
      </c>
      <c r="AD53" s="101">
        <f>57700+5140</f>
        <v>62840</v>
      </c>
      <c r="AE53" s="101">
        <f>48900+59500</f>
        <v>108400</v>
      </c>
      <c r="AF53" s="51">
        <f t="shared" si="3"/>
        <v>209840</v>
      </c>
      <c r="AG53" s="96"/>
      <c r="AH53" s="10"/>
      <c r="AI53" s="7"/>
    </row>
    <row r="54" spans="1:35" ht="12.75">
      <c r="A54" s="1">
        <v>54</v>
      </c>
      <c r="B54" s="93" t="s">
        <v>8</v>
      </c>
      <c r="C54" s="90" t="s">
        <v>53</v>
      </c>
      <c r="D54" s="197">
        <v>2.6</v>
      </c>
      <c r="E54" s="91">
        <v>4</v>
      </c>
      <c r="F54" s="165">
        <v>1986</v>
      </c>
      <c r="G54" s="92" t="s">
        <v>49</v>
      </c>
      <c r="H54" s="133"/>
      <c r="I54" s="93"/>
      <c r="J54" s="93"/>
      <c r="K54" s="94"/>
      <c r="L54" s="93"/>
      <c r="M54" s="93"/>
      <c r="N54" s="93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101"/>
      <c r="AC54" s="101"/>
      <c r="AD54" s="101"/>
      <c r="AE54" s="101" t="s">
        <v>35</v>
      </c>
      <c r="AF54" s="51">
        <f aca="true" t="shared" si="4" ref="AF54:AF60">SUM(H54:AE54)</f>
        <v>0</v>
      </c>
      <c r="AG54" s="96"/>
      <c r="AH54" s="10" t="s">
        <v>56</v>
      </c>
      <c r="AI54" s="7"/>
    </row>
    <row r="55" spans="1:35" ht="13.5" thickBot="1">
      <c r="A55" s="1">
        <v>55</v>
      </c>
      <c r="B55" s="93" t="s">
        <v>8</v>
      </c>
      <c r="C55" s="90" t="s">
        <v>55</v>
      </c>
      <c r="D55" s="197">
        <v>2.7</v>
      </c>
      <c r="E55" s="91">
        <v>6</v>
      </c>
      <c r="F55" s="169">
        <v>2979</v>
      </c>
      <c r="G55" s="92"/>
      <c r="H55" s="138"/>
      <c r="I55" s="139"/>
      <c r="J55" s="139"/>
      <c r="K55" s="140"/>
      <c r="L55" s="139"/>
      <c r="M55" s="139"/>
      <c r="N55" s="139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70">
        <v>12199</v>
      </c>
      <c r="AF55" s="51">
        <f t="shared" si="4"/>
        <v>12199</v>
      </c>
      <c r="AG55" s="96"/>
      <c r="AH55" s="10" t="s">
        <v>57</v>
      </c>
      <c r="AI55" s="7"/>
    </row>
    <row r="56" spans="1:35" ht="12.75">
      <c r="A56" s="1">
        <v>56</v>
      </c>
      <c r="B56" s="93" t="s">
        <v>8</v>
      </c>
      <c r="C56" s="90" t="s">
        <v>39</v>
      </c>
      <c r="D56" s="197">
        <v>2.6</v>
      </c>
      <c r="E56" s="91">
        <v>4</v>
      </c>
      <c r="F56" s="105">
        <v>1414</v>
      </c>
      <c r="G56" s="92" t="s">
        <v>43</v>
      </c>
      <c r="H56" s="171"/>
      <c r="I56" s="146"/>
      <c r="J56" s="146"/>
      <c r="K56" s="147"/>
      <c r="L56" s="146"/>
      <c r="M56" s="146"/>
      <c r="N56" s="146"/>
      <c r="O56" s="148"/>
      <c r="P56" s="172">
        <v>2400</v>
      </c>
      <c r="Q56" s="172">
        <v>4800</v>
      </c>
      <c r="R56" s="172">
        <v>5500</v>
      </c>
      <c r="S56" s="173">
        <f>37755-R56-Q56-P56-T56-U56-V56-W56</f>
        <v>5955</v>
      </c>
      <c r="T56" s="174">
        <v>6000</v>
      </c>
      <c r="U56" s="174">
        <v>5800</v>
      </c>
      <c r="V56" s="174">
        <v>4700</v>
      </c>
      <c r="W56" s="174">
        <v>2600</v>
      </c>
      <c r="X56" s="148"/>
      <c r="Y56" s="148"/>
      <c r="Z56" s="148"/>
      <c r="AA56" s="148"/>
      <c r="AB56" s="148"/>
      <c r="AC56" s="148"/>
      <c r="AD56" s="148"/>
      <c r="AE56" s="148"/>
      <c r="AF56" s="51">
        <f t="shared" si="4"/>
        <v>37755</v>
      </c>
      <c r="AG56" s="96"/>
      <c r="AH56" s="10" t="s">
        <v>41</v>
      </c>
      <c r="AI56" s="7"/>
    </row>
    <row r="57" spans="1:35" ht="12.75">
      <c r="A57" s="1">
        <v>57</v>
      </c>
      <c r="B57" s="93" t="s">
        <v>8</v>
      </c>
      <c r="C57" s="90" t="s">
        <v>40</v>
      </c>
      <c r="D57" s="197">
        <v>2.6</v>
      </c>
      <c r="E57" s="91">
        <v>4</v>
      </c>
      <c r="F57" s="136">
        <v>1780</v>
      </c>
      <c r="G57" s="92" t="s">
        <v>46</v>
      </c>
      <c r="H57" s="133"/>
      <c r="I57" s="93"/>
      <c r="J57" s="93"/>
      <c r="K57" s="94"/>
      <c r="L57" s="93"/>
      <c r="M57" s="93"/>
      <c r="N57" s="93"/>
      <c r="O57" s="95"/>
      <c r="P57" s="95"/>
      <c r="Q57" s="95"/>
      <c r="R57" s="95"/>
      <c r="S57" s="95"/>
      <c r="T57" s="95"/>
      <c r="U57" s="95"/>
      <c r="V57" s="95"/>
      <c r="W57" s="154">
        <v>6000</v>
      </c>
      <c r="X57" s="155">
        <f>14179+159-W57</f>
        <v>8338</v>
      </c>
      <c r="Y57" s="151">
        <f>2565+6300</f>
        <v>8865</v>
      </c>
      <c r="Z57" s="166">
        <v>7550</v>
      </c>
      <c r="AA57" s="167">
        <v>7900</v>
      </c>
      <c r="AB57" s="167">
        <v>7150</v>
      </c>
      <c r="AC57" s="167">
        <v>7700</v>
      </c>
      <c r="AD57" s="156">
        <f>6199-AE57</f>
        <v>4199</v>
      </c>
      <c r="AE57" s="156">
        <v>2000</v>
      </c>
      <c r="AF57" s="51">
        <f t="shared" si="4"/>
        <v>59702</v>
      </c>
      <c r="AG57" s="96"/>
      <c r="AH57" s="10" t="s">
        <v>42</v>
      </c>
      <c r="AI57" s="7"/>
    </row>
    <row r="58" spans="1:35" ht="12.75">
      <c r="A58" s="1">
        <v>58</v>
      </c>
      <c r="B58" s="93" t="s">
        <v>8</v>
      </c>
      <c r="C58" s="90" t="s">
        <v>66</v>
      </c>
      <c r="D58" s="197">
        <v>2.6</v>
      </c>
      <c r="E58" s="91">
        <v>4</v>
      </c>
      <c r="F58" s="136">
        <v>1780</v>
      </c>
      <c r="G58" s="92" t="s">
        <v>54</v>
      </c>
      <c r="H58" s="133"/>
      <c r="I58" s="93"/>
      <c r="J58" s="93"/>
      <c r="K58" s="94"/>
      <c r="L58" s="93"/>
      <c r="M58" s="93"/>
      <c r="N58" s="93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101"/>
      <c r="AC58" s="101"/>
      <c r="AD58" s="101">
        <v>9200</v>
      </c>
      <c r="AE58" s="101">
        <v>21700</v>
      </c>
      <c r="AF58" s="51">
        <f t="shared" si="4"/>
        <v>30900</v>
      </c>
      <c r="AG58" s="96"/>
      <c r="AH58" s="10"/>
      <c r="AI58" s="7"/>
    </row>
    <row r="59" spans="1:35" ht="12.75">
      <c r="A59" s="1">
        <v>59</v>
      </c>
      <c r="B59" s="93" t="s">
        <v>8</v>
      </c>
      <c r="C59" s="90"/>
      <c r="D59" s="197"/>
      <c r="E59" s="91"/>
      <c r="F59" s="91"/>
      <c r="G59" s="92"/>
      <c r="H59" s="133"/>
      <c r="I59" s="93"/>
      <c r="J59" s="93"/>
      <c r="K59" s="94"/>
      <c r="L59" s="93"/>
      <c r="M59" s="93"/>
      <c r="N59" s="93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51">
        <f t="shared" si="4"/>
        <v>0</v>
      </c>
      <c r="AG59" s="96"/>
      <c r="AH59" s="10"/>
      <c r="AI59" s="7"/>
    </row>
    <row r="60" spans="1:35" ht="12.75">
      <c r="A60" s="1">
        <v>60</v>
      </c>
      <c r="B60" s="175" t="s">
        <v>8</v>
      </c>
      <c r="C60" s="106" t="s">
        <v>20</v>
      </c>
      <c r="D60" s="193" t="s">
        <v>5</v>
      </c>
      <c r="E60" s="56"/>
      <c r="F60" s="56"/>
      <c r="G60" s="107"/>
      <c r="H60" s="59">
        <f aca="true" t="shared" si="5" ref="H60:AE60">SUM(H30:H59)</f>
        <v>461</v>
      </c>
      <c r="I60" s="59">
        <f t="shared" si="5"/>
        <v>453</v>
      </c>
      <c r="J60" s="59">
        <f t="shared" si="5"/>
        <v>2930</v>
      </c>
      <c r="K60" s="59">
        <f t="shared" si="5"/>
        <v>3726</v>
      </c>
      <c r="L60" s="59">
        <f t="shared" si="5"/>
        <v>4671</v>
      </c>
      <c r="M60" s="59">
        <f t="shared" si="5"/>
        <v>5532</v>
      </c>
      <c r="N60" s="59">
        <f t="shared" si="5"/>
        <v>8300</v>
      </c>
      <c r="O60" s="59">
        <f t="shared" si="5"/>
        <v>8900</v>
      </c>
      <c r="P60" s="59">
        <f t="shared" si="5"/>
        <v>12316</v>
      </c>
      <c r="Q60" s="59">
        <f t="shared" si="5"/>
        <v>37691</v>
      </c>
      <c r="R60" s="59">
        <f t="shared" si="5"/>
        <v>36305</v>
      </c>
      <c r="S60" s="59">
        <f t="shared" si="5"/>
        <v>23722</v>
      </c>
      <c r="T60" s="59">
        <f t="shared" si="5"/>
        <v>26201</v>
      </c>
      <c r="U60" s="59">
        <f t="shared" si="5"/>
        <v>91587</v>
      </c>
      <c r="V60" s="59">
        <f t="shared" si="5"/>
        <v>96914</v>
      </c>
      <c r="W60" s="59">
        <f t="shared" si="5"/>
        <v>97995</v>
      </c>
      <c r="X60" s="59">
        <f t="shared" si="5"/>
        <v>125838</v>
      </c>
      <c r="Y60" s="59">
        <f t="shared" si="5"/>
        <v>96165</v>
      </c>
      <c r="Z60" s="59">
        <f t="shared" si="5"/>
        <v>110750</v>
      </c>
      <c r="AA60" s="59">
        <f t="shared" si="5"/>
        <v>116400</v>
      </c>
      <c r="AB60" s="59">
        <f t="shared" si="5"/>
        <v>118851</v>
      </c>
      <c r="AC60" s="59">
        <f t="shared" si="5"/>
        <v>123403</v>
      </c>
      <c r="AD60" s="59">
        <f t="shared" si="5"/>
        <v>112339</v>
      </c>
      <c r="AE60" s="59">
        <f t="shared" si="5"/>
        <v>172299</v>
      </c>
      <c r="AF60" s="176">
        <f t="shared" si="4"/>
        <v>1433749</v>
      </c>
      <c r="AG60" s="177"/>
      <c r="AH60" s="178"/>
      <c r="AI60" s="179"/>
    </row>
    <row r="61" spans="1:35" ht="13.5" thickBot="1">
      <c r="A61" s="1">
        <v>61</v>
      </c>
      <c r="B61" s="64" t="s">
        <v>8</v>
      </c>
      <c r="C61" s="110" t="s">
        <v>21</v>
      </c>
      <c r="D61" s="194" t="s">
        <v>5</v>
      </c>
      <c r="E61" s="66"/>
      <c r="F61" s="66"/>
      <c r="G61" s="111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3">
        <v>81000</v>
      </c>
      <c r="Y61" s="113">
        <v>90600</v>
      </c>
      <c r="Z61" s="113">
        <v>106000</v>
      </c>
      <c r="AA61" s="113">
        <v>114000</v>
      </c>
      <c r="AB61" s="69">
        <v>133459</v>
      </c>
      <c r="AC61" s="69">
        <v>136500</v>
      </c>
      <c r="AD61" s="112">
        <v>148742</v>
      </c>
      <c r="AE61" s="112">
        <v>170746</v>
      </c>
      <c r="AF61" s="180">
        <v>981047</v>
      </c>
      <c r="AG61" s="114"/>
      <c r="AH61" s="203"/>
      <c r="AI61" s="204"/>
    </row>
    <row r="62" spans="1:35" ht="13.5" thickBot="1">
      <c r="A62" s="1">
        <v>62</v>
      </c>
      <c r="B62" s="216"/>
      <c r="C62" s="216"/>
      <c r="D62" s="217"/>
      <c r="E62" s="216"/>
      <c r="F62" s="216"/>
      <c r="G62" s="216"/>
      <c r="H62" s="205"/>
      <c r="I62" s="205"/>
      <c r="J62" s="205"/>
      <c r="K62" s="205"/>
      <c r="L62" s="205"/>
      <c r="M62" s="205"/>
      <c r="N62" s="205"/>
      <c r="O62" s="205"/>
      <c r="P62" s="208"/>
      <c r="Q62" s="210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1"/>
      <c r="AF62" s="210"/>
      <c r="AG62" s="211"/>
      <c r="AH62" s="206"/>
      <c r="AI62" s="207"/>
    </row>
    <row r="63" spans="2:35" ht="12.75">
      <c r="B63" s="218"/>
      <c r="C63" s="218"/>
      <c r="D63" s="219"/>
      <c r="E63" s="218"/>
      <c r="F63" s="218"/>
      <c r="G63" s="220"/>
      <c r="H63" s="215"/>
      <c r="I63" s="201"/>
      <c r="J63" s="201"/>
      <c r="K63" s="201"/>
      <c r="L63" s="201"/>
      <c r="M63" s="201"/>
      <c r="N63" s="201"/>
      <c r="O63" s="201"/>
      <c r="P63" s="209"/>
      <c r="Q63" s="214"/>
      <c r="R63" s="201"/>
      <c r="S63" s="201"/>
      <c r="T63" s="201"/>
      <c r="U63" s="201"/>
      <c r="V63" s="201"/>
      <c r="W63" s="201"/>
      <c r="X63" s="201"/>
      <c r="Y63" s="201"/>
      <c r="Z63" s="201"/>
      <c r="AA63" s="201"/>
      <c r="AB63" s="201"/>
      <c r="AC63" s="201"/>
      <c r="AD63" s="201"/>
      <c r="AE63" s="212"/>
      <c r="AF63" s="51">
        <f aca="true" t="shared" si="6" ref="AF63:AF78">SUM(H63:AE63)</f>
        <v>0</v>
      </c>
      <c r="AG63" s="212"/>
      <c r="AH63" s="178"/>
      <c r="AI63" s="179"/>
    </row>
    <row r="64" spans="2:35" ht="12.75">
      <c r="B64" s="201"/>
      <c r="C64" s="201"/>
      <c r="D64" s="202"/>
      <c r="E64" s="201"/>
      <c r="F64" s="201"/>
      <c r="G64" s="212"/>
      <c r="H64" s="215"/>
      <c r="I64" s="201"/>
      <c r="J64" s="201"/>
      <c r="K64" s="201"/>
      <c r="L64" s="201"/>
      <c r="M64" s="201"/>
      <c r="N64" s="201"/>
      <c r="O64" s="201"/>
      <c r="P64" s="209"/>
      <c r="Q64" s="214"/>
      <c r="R64" s="201"/>
      <c r="S64" s="201"/>
      <c r="T64" s="201"/>
      <c r="U64" s="201"/>
      <c r="V64" s="201"/>
      <c r="W64" s="201"/>
      <c r="X64" s="201"/>
      <c r="Y64" s="201"/>
      <c r="Z64" s="201"/>
      <c r="AA64" s="201"/>
      <c r="AB64" s="201"/>
      <c r="AC64" s="201"/>
      <c r="AD64" s="201"/>
      <c r="AE64" s="212"/>
      <c r="AF64" s="51">
        <f t="shared" si="6"/>
        <v>0</v>
      </c>
      <c r="AG64" s="212"/>
      <c r="AH64" s="178"/>
      <c r="AI64" s="179"/>
    </row>
    <row r="65" spans="2:35" ht="12.75">
      <c r="B65" s="201"/>
      <c r="C65" s="201"/>
      <c r="D65" s="202"/>
      <c r="E65" s="201"/>
      <c r="F65" s="201"/>
      <c r="G65" s="212"/>
      <c r="H65" s="215"/>
      <c r="I65" s="201"/>
      <c r="J65" s="201"/>
      <c r="K65" s="201"/>
      <c r="L65" s="201"/>
      <c r="M65" s="201"/>
      <c r="N65" s="201"/>
      <c r="O65" s="201"/>
      <c r="P65" s="209"/>
      <c r="Q65" s="214"/>
      <c r="R65" s="201"/>
      <c r="S65" s="201"/>
      <c r="T65" s="201"/>
      <c r="U65" s="201"/>
      <c r="V65" s="201"/>
      <c r="W65" s="201"/>
      <c r="X65" s="201"/>
      <c r="Y65" s="201"/>
      <c r="Z65" s="201"/>
      <c r="AA65" s="201"/>
      <c r="AB65" s="201"/>
      <c r="AC65" s="201"/>
      <c r="AD65" s="201"/>
      <c r="AE65" s="212"/>
      <c r="AF65" s="51">
        <f t="shared" si="6"/>
        <v>0</v>
      </c>
      <c r="AG65" s="212"/>
      <c r="AH65" s="178"/>
      <c r="AI65" s="179"/>
    </row>
    <row r="66" spans="2:35" ht="12.75">
      <c r="B66" s="201"/>
      <c r="C66" s="201"/>
      <c r="D66" s="202"/>
      <c r="E66" s="201"/>
      <c r="F66" s="201"/>
      <c r="G66" s="212"/>
      <c r="H66" s="215"/>
      <c r="I66" s="201"/>
      <c r="J66" s="201"/>
      <c r="K66" s="201"/>
      <c r="L66" s="201"/>
      <c r="M66" s="201"/>
      <c r="N66" s="201"/>
      <c r="O66" s="201"/>
      <c r="P66" s="209"/>
      <c r="Q66" s="214"/>
      <c r="R66" s="201"/>
      <c r="S66" s="201"/>
      <c r="T66" s="201"/>
      <c r="U66" s="201"/>
      <c r="V66" s="201"/>
      <c r="W66" s="201"/>
      <c r="X66" s="201"/>
      <c r="Y66" s="201"/>
      <c r="Z66" s="201"/>
      <c r="AA66" s="201"/>
      <c r="AB66" s="201"/>
      <c r="AC66" s="201"/>
      <c r="AD66" s="201"/>
      <c r="AE66" s="212"/>
      <c r="AF66" s="51">
        <f t="shared" si="6"/>
        <v>0</v>
      </c>
      <c r="AG66" s="212"/>
      <c r="AH66" s="178"/>
      <c r="AI66" s="179"/>
    </row>
    <row r="67" spans="2:35" ht="12.75">
      <c r="B67" s="201"/>
      <c r="C67" s="201"/>
      <c r="D67" s="202"/>
      <c r="E67" s="201"/>
      <c r="F67" s="201"/>
      <c r="G67" s="212"/>
      <c r="H67" s="215"/>
      <c r="I67" s="201"/>
      <c r="J67" s="201"/>
      <c r="K67" s="201"/>
      <c r="L67" s="201"/>
      <c r="M67" s="201"/>
      <c r="N67" s="201"/>
      <c r="O67" s="201"/>
      <c r="P67" s="209"/>
      <c r="Q67" s="214"/>
      <c r="R67" s="201"/>
      <c r="S67" s="201"/>
      <c r="T67" s="201"/>
      <c r="U67" s="201"/>
      <c r="V67" s="201"/>
      <c r="W67" s="201"/>
      <c r="X67" s="201"/>
      <c r="Y67" s="201"/>
      <c r="Z67" s="201"/>
      <c r="AA67" s="201"/>
      <c r="AB67" s="201"/>
      <c r="AC67" s="201"/>
      <c r="AD67" s="201"/>
      <c r="AE67" s="212"/>
      <c r="AF67" s="51">
        <f t="shared" si="6"/>
        <v>0</v>
      </c>
      <c r="AG67" s="212"/>
      <c r="AH67" s="178"/>
      <c r="AI67" s="179"/>
    </row>
    <row r="68" spans="2:35" ht="12.75">
      <c r="B68" s="201"/>
      <c r="C68" s="201"/>
      <c r="D68" s="202"/>
      <c r="E68" s="201"/>
      <c r="F68" s="201"/>
      <c r="G68" s="212"/>
      <c r="H68" s="215"/>
      <c r="I68" s="201"/>
      <c r="J68" s="201"/>
      <c r="K68" s="201"/>
      <c r="L68" s="201"/>
      <c r="M68" s="201"/>
      <c r="N68" s="201"/>
      <c r="O68" s="201"/>
      <c r="P68" s="209"/>
      <c r="Q68" s="214"/>
      <c r="R68" s="201"/>
      <c r="S68" s="201"/>
      <c r="T68" s="201"/>
      <c r="U68" s="201"/>
      <c r="V68" s="201"/>
      <c r="W68" s="201"/>
      <c r="X68" s="201"/>
      <c r="Y68" s="201"/>
      <c r="Z68" s="201"/>
      <c r="AA68" s="201"/>
      <c r="AB68" s="201"/>
      <c r="AC68" s="201"/>
      <c r="AD68" s="201"/>
      <c r="AE68" s="212"/>
      <c r="AF68" s="176">
        <f t="shared" si="6"/>
        <v>0</v>
      </c>
      <c r="AG68" s="212"/>
      <c r="AH68" s="178"/>
      <c r="AI68" s="179"/>
    </row>
    <row r="69" spans="2:35" ht="12.75">
      <c r="B69" s="201"/>
      <c r="C69" s="201"/>
      <c r="D69" s="202"/>
      <c r="E69" s="201"/>
      <c r="F69" s="201"/>
      <c r="G69" s="212"/>
      <c r="H69" s="215"/>
      <c r="I69" s="201"/>
      <c r="J69" s="201"/>
      <c r="K69" s="201"/>
      <c r="L69" s="201"/>
      <c r="M69" s="201"/>
      <c r="N69" s="201"/>
      <c r="O69" s="201"/>
      <c r="P69" s="209"/>
      <c r="Q69" s="214"/>
      <c r="R69" s="201"/>
      <c r="S69" s="201"/>
      <c r="T69" s="201"/>
      <c r="U69" s="201"/>
      <c r="V69" s="201"/>
      <c r="W69" s="201"/>
      <c r="X69" s="201"/>
      <c r="Y69" s="201"/>
      <c r="Z69" s="201"/>
      <c r="AA69" s="201"/>
      <c r="AB69" s="201"/>
      <c r="AC69" s="201"/>
      <c r="AD69" s="201"/>
      <c r="AE69" s="212"/>
      <c r="AF69" s="51">
        <f t="shared" si="6"/>
        <v>0</v>
      </c>
      <c r="AG69" s="212"/>
      <c r="AH69" s="178"/>
      <c r="AI69" s="179"/>
    </row>
    <row r="70" spans="2:35" ht="12.75">
      <c r="B70" s="201"/>
      <c r="C70" s="201"/>
      <c r="D70" s="202"/>
      <c r="E70" s="201"/>
      <c r="F70" s="201"/>
      <c r="G70" s="212"/>
      <c r="H70" s="215"/>
      <c r="I70" s="201"/>
      <c r="J70" s="201"/>
      <c r="K70" s="201"/>
      <c r="L70" s="201"/>
      <c r="M70" s="201"/>
      <c r="N70" s="201"/>
      <c r="O70" s="201"/>
      <c r="P70" s="209"/>
      <c r="Q70" s="214"/>
      <c r="R70" s="201"/>
      <c r="S70" s="201"/>
      <c r="T70" s="201"/>
      <c r="U70" s="201"/>
      <c r="V70" s="201"/>
      <c r="W70" s="201"/>
      <c r="X70" s="201"/>
      <c r="Y70" s="201"/>
      <c r="Z70" s="201"/>
      <c r="AA70" s="201"/>
      <c r="AB70" s="201"/>
      <c r="AC70" s="201"/>
      <c r="AD70" s="201"/>
      <c r="AE70" s="212"/>
      <c r="AF70" s="51">
        <f t="shared" si="6"/>
        <v>0</v>
      </c>
      <c r="AG70" s="212"/>
      <c r="AH70" s="178"/>
      <c r="AI70" s="179"/>
    </row>
    <row r="71" spans="2:35" ht="12.75">
      <c r="B71" s="201"/>
      <c r="C71" s="201"/>
      <c r="D71" s="202"/>
      <c r="E71" s="201"/>
      <c r="F71" s="201"/>
      <c r="G71" s="212"/>
      <c r="H71" s="215"/>
      <c r="I71" s="201"/>
      <c r="J71" s="201"/>
      <c r="K71" s="201"/>
      <c r="L71" s="201"/>
      <c r="M71" s="201"/>
      <c r="N71" s="201"/>
      <c r="O71" s="201"/>
      <c r="P71" s="209"/>
      <c r="Q71" s="214"/>
      <c r="R71" s="201"/>
      <c r="S71" s="201"/>
      <c r="T71" s="201"/>
      <c r="U71" s="201"/>
      <c r="V71" s="201"/>
      <c r="W71" s="201"/>
      <c r="X71" s="201"/>
      <c r="Y71" s="201"/>
      <c r="Z71" s="201"/>
      <c r="AA71" s="201"/>
      <c r="AB71" s="201"/>
      <c r="AC71" s="201"/>
      <c r="AD71" s="201"/>
      <c r="AE71" s="212"/>
      <c r="AF71" s="51">
        <f t="shared" si="6"/>
        <v>0</v>
      </c>
      <c r="AG71" s="212"/>
      <c r="AH71" s="178"/>
      <c r="AI71" s="179"/>
    </row>
    <row r="72" spans="2:35" ht="12.75">
      <c r="B72" s="201"/>
      <c r="C72" s="201"/>
      <c r="D72" s="202"/>
      <c r="E72" s="201"/>
      <c r="F72" s="201"/>
      <c r="G72" s="212"/>
      <c r="H72" s="215"/>
      <c r="I72" s="201"/>
      <c r="J72" s="201"/>
      <c r="K72" s="201"/>
      <c r="L72" s="201"/>
      <c r="M72" s="201"/>
      <c r="N72" s="201"/>
      <c r="O72" s="201"/>
      <c r="P72" s="209"/>
      <c r="Q72" s="214"/>
      <c r="R72" s="201"/>
      <c r="S72" s="201"/>
      <c r="T72" s="201"/>
      <c r="U72" s="201"/>
      <c r="V72" s="201"/>
      <c r="W72" s="201"/>
      <c r="X72" s="201"/>
      <c r="Y72" s="201"/>
      <c r="Z72" s="201"/>
      <c r="AA72" s="201"/>
      <c r="AB72" s="201"/>
      <c r="AC72" s="201"/>
      <c r="AD72" s="201"/>
      <c r="AE72" s="212"/>
      <c r="AF72" s="51">
        <f t="shared" si="6"/>
        <v>0</v>
      </c>
      <c r="AG72" s="212"/>
      <c r="AH72" s="178"/>
      <c r="AI72" s="179"/>
    </row>
    <row r="73" spans="2:35" ht="12.75">
      <c r="B73" s="201"/>
      <c r="C73" s="201"/>
      <c r="D73" s="202"/>
      <c r="E73" s="201"/>
      <c r="F73" s="201"/>
      <c r="G73" s="212"/>
      <c r="H73" s="215"/>
      <c r="I73" s="201"/>
      <c r="J73" s="201"/>
      <c r="K73" s="201"/>
      <c r="L73" s="201"/>
      <c r="M73" s="201"/>
      <c r="N73" s="201"/>
      <c r="O73" s="201"/>
      <c r="P73" s="209"/>
      <c r="Q73" s="214"/>
      <c r="R73" s="201"/>
      <c r="S73" s="201"/>
      <c r="T73" s="201"/>
      <c r="U73" s="201"/>
      <c r="V73" s="201"/>
      <c r="W73" s="201"/>
      <c r="X73" s="201"/>
      <c r="Y73" s="201"/>
      <c r="Z73" s="201"/>
      <c r="AA73" s="201"/>
      <c r="AB73" s="201"/>
      <c r="AC73" s="201"/>
      <c r="AD73" s="201"/>
      <c r="AE73" s="212"/>
      <c r="AF73" s="51">
        <f t="shared" si="6"/>
        <v>0</v>
      </c>
      <c r="AG73" s="212"/>
      <c r="AH73" s="178"/>
      <c r="AI73" s="179"/>
    </row>
    <row r="74" spans="2:35" ht="12.75">
      <c r="B74" s="201"/>
      <c r="C74" s="201"/>
      <c r="D74" s="202"/>
      <c r="E74" s="201"/>
      <c r="F74" s="201"/>
      <c r="G74" s="212"/>
      <c r="H74" s="215"/>
      <c r="I74" s="201"/>
      <c r="J74" s="201"/>
      <c r="K74" s="201"/>
      <c r="L74" s="201"/>
      <c r="M74" s="201"/>
      <c r="N74" s="201"/>
      <c r="O74" s="201"/>
      <c r="P74" s="209"/>
      <c r="Q74" s="214"/>
      <c r="R74" s="201"/>
      <c r="S74" s="201"/>
      <c r="T74" s="201"/>
      <c r="U74" s="201"/>
      <c r="V74" s="201"/>
      <c r="W74" s="201"/>
      <c r="X74" s="201"/>
      <c r="Y74" s="201"/>
      <c r="Z74" s="201"/>
      <c r="AA74" s="201"/>
      <c r="AB74" s="201"/>
      <c r="AC74" s="201"/>
      <c r="AD74" s="201"/>
      <c r="AE74" s="212"/>
      <c r="AF74" s="51">
        <f t="shared" si="6"/>
        <v>0</v>
      </c>
      <c r="AG74" s="212"/>
      <c r="AH74" s="178"/>
      <c r="AI74" s="179"/>
    </row>
    <row r="75" spans="2:35" ht="12.75">
      <c r="B75" s="201"/>
      <c r="C75" s="201"/>
      <c r="D75" s="202"/>
      <c r="E75" s="201"/>
      <c r="F75" s="201"/>
      <c r="G75" s="212"/>
      <c r="H75" s="215"/>
      <c r="I75" s="201"/>
      <c r="J75" s="201"/>
      <c r="K75" s="201"/>
      <c r="L75" s="201"/>
      <c r="M75" s="201"/>
      <c r="N75" s="201"/>
      <c r="O75" s="201"/>
      <c r="P75" s="209"/>
      <c r="Q75" s="214"/>
      <c r="R75" s="201"/>
      <c r="S75" s="201"/>
      <c r="T75" s="201"/>
      <c r="U75" s="201"/>
      <c r="V75" s="201"/>
      <c r="W75" s="201"/>
      <c r="X75" s="201"/>
      <c r="Y75" s="201"/>
      <c r="Z75" s="201"/>
      <c r="AA75" s="201"/>
      <c r="AB75" s="201"/>
      <c r="AC75" s="201"/>
      <c r="AD75" s="201"/>
      <c r="AE75" s="212"/>
      <c r="AF75" s="51">
        <f t="shared" si="6"/>
        <v>0</v>
      </c>
      <c r="AG75" s="212"/>
      <c r="AH75" s="178"/>
      <c r="AI75" s="179"/>
    </row>
    <row r="76" spans="2:35" ht="12.75">
      <c r="B76" s="201"/>
      <c r="C76" s="201"/>
      <c r="D76" s="202"/>
      <c r="E76" s="201"/>
      <c r="F76" s="201"/>
      <c r="G76" s="212"/>
      <c r="H76" s="215"/>
      <c r="I76" s="201"/>
      <c r="J76" s="201"/>
      <c r="K76" s="201"/>
      <c r="L76" s="201"/>
      <c r="M76" s="201"/>
      <c r="N76" s="201"/>
      <c r="O76" s="201"/>
      <c r="P76" s="209"/>
      <c r="Q76" s="214"/>
      <c r="R76" s="201"/>
      <c r="S76" s="201"/>
      <c r="T76" s="201"/>
      <c r="U76" s="201"/>
      <c r="V76" s="201"/>
      <c r="W76" s="201"/>
      <c r="X76" s="201"/>
      <c r="Y76" s="201"/>
      <c r="Z76" s="201"/>
      <c r="AA76" s="201"/>
      <c r="AB76" s="201"/>
      <c r="AC76" s="201"/>
      <c r="AD76" s="201"/>
      <c r="AE76" s="212"/>
      <c r="AF76" s="51">
        <f t="shared" si="6"/>
        <v>0</v>
      </c>
      <c r="AG76" s="212"/>
      <c r="AH76" s="178"/>
      <c r="AI76" s="179"/>
    </row>
    <row r="77" spans="2:35" ht="12.75">
      <c r="B77" s="201"/>
      <c r="C77" s="201"/>
      <c r="D77" s="202"/>
      <c r="E77" s="201"/>
      <c r="F77" s="201"/>
      <c r="G77" s="212"/>
      <c r="H77" s="215"/>
      <c r="I77" s="201"/>
      <c r="J77" s="201"/>
      <c r="K77" s="201"/>
      <c r="L77" s="201"/>
      <c r="M77" s="201"/>
      <c r="N77" s="201"/>
      <c r="O77" s="201"/>
      <c r="P77" s="209"/>
      <c r="Q77" s="214"/>
      <c r="R77" s="201"/>
      <c r="S77" s="201"/>
      <c r="T77" s="201"/>
      <c r="U77" s="201"/>
      <c r="V77" s="201"/>
      <c r="W77" s="201"/>
      <c r="X77" s="201"/>
      <c r="Y77" s="201"/>
      <c r="Z77" s="201"/>
      <c r="AA77" s="201"/>
      <c r="AB77" s="201"/>
      <c r="AC77" s="201"/>
      <c r="AD77" s="201"/>
      <c r="AE77" s="212"/>
      <c r="AF77" s="51">
        <f t="shared" si="6"/>
        <v>0</v>
      </c>
      <c r="AG77" s="212"/>
      <c r="AH77" s="178"/>
      <c r="AI77" s="179"/>
    </row>
    <row r="78" spans="2:35" ht="12.75">
      <c r="B78" s="201"/>
      <c r="C78" s="201"/>
      <c r="D78" s="202"/>
      <c r="E78" s="201"/>
      <c r="F78" s="201"/>
      <c r="G78" s="212"/>
      <c r="H78" s="215"/>
      <c r="I78" s="201"/>
      <c r="J78" s="201"/>
      <c r="K78" s="201"/>
      <c r="L78" s="201"/>
      <c r="M78" s="201"/>
      <c r="N78" s="201"/>
      <c r="O78" s="201"/>
      <c r="P78" s="209"/>
      <c r="Q78" s="214"/>
      <c r="R78" s="201"/>
      <c r="S78" s="201"/>
      <c r="T78" s="201"/>
      <c r="U78" s="201"/>
      <c r="V78" s="201"/>
      <c r="W78" s="201"/>
      <c r="X78" s="201"/>
      <c r="Y78" s="201"/>
      <c r="Z78" s="201"/>
      <c r="AA78" s="201"/>
      <c r="AB78" s="201"/>
      <c r="AC78" s="201"/>
      <c r="AD78" s="201"/>
      <c r="AE78" s="212"/>
      <c r="AF78" s="51">
        <f t="shared" si="6"/>
        <v>0</v>
      </c>
      <c r="AG78" s="212"/>
      <c r="AH78" s="10"/>
      <c r="AI78" s="221"/>
    </row>
    <row r="79" spans="2:35" ht="12.75">
      <c r="B79" s="201"/>
      <c r="C79" s="201"/>
      <c r="D79" s="202"/>
      <c r="E79" s="201"/>
      <c r="F79" s="201"/>
      <c r="G79" s="212"/>
      <c r="H79" s="215"/>
      <c r="I79" s="201"/>
      <c r="J79" s="201"/>
      <c r="K79" s="201"/>
      <c r="L79" s="201"/>
      <c r="M79" s="201"/>
      <c r="N79" s="201"/>
      <c r="O79" s="201"/>
      <c r="P79" s="209"/>
      <c r="Q79" s="214"/>
      <c r="R79" s="201"/>
      <c r="S79" s="201"/>
      <c r="T79" s="201"/>
      <c r="U79" s="201"/>
      <c r="V79" s="201"/>
      <c r="W79" s="201"/>
      <c r="X79" s="201"/>
      <c r="Y79" s="201"/>
      <c r="Z79" s="201"/>
      <c r="AA79" s="201"/>
      <c r="AB79" s="201"/>
      <c r="AC79" s="201"/>
      <c r="AD79" s="201"/>
      <c r="AE79" s="212"/>
      <c r="AF79" s="51">
        <f aca="true" t="shared" si="7" ref="AF79:AF88">SUM(H79:AE79)</f>
        <v>0</v>
      </c>
      <c r="AG79" s="212"/>
      <c r="AH79" s="10"/>
      <c r="AI79" s="221"/>
    </row>
    <row r="80" spans="2:35" ht="12.75">
      <c r="B80" s="201"/>
      <c r="C80" s="201"/>
      <c r="D80" s="202"/>
      <c r="E80" s="201"/>
      <c r="F80" s="201"/>
      <c r="G80" s="212"/>
      <c r="H80" s="215"/>
      <c r="I80" s="201"/>
      <c r="J80" s="201"/>
      <c r="K80" s="201"/>
      <c r="L80" s="201"/>
      <c r="M80" s="201"/>
      <c r="N80" s="201"/>
      <c r="O80" s="201"/>
      <c r="P80" s="209"/>
      <c r="Q80" s="214"/>
      <c r="R80" s="201"/>
      <c r="S80" s="201"/>
      <c r="T80" s="201"/>
      <c r="U80" s="201"/>
      <c r="V80" s="201"/>
      <c r="W80" s="201"/>
      <c r="X80" s="201"/>
      <c r="Y80" s="201"/>
      <c r="Z80" s="201"/>
      <c r="AA80" s="201"/>
      <c r="AB80" s="201"/>
      <c r="AC80" s="201"/>
      <c r="AD80" s="201"/>
      <c r="AE80" s="212"/>
      <c r="AF80" s="51">
        <f t="shared" si="7"/>
        <v>0</v>
      </c>
      <c r="AG80" s="212"/>
      <c r="AH80" s="10"/>
      <c r="AI80" s="221"/>
    </row>
    <row r="81" spans="2:35" ht="12.75">
      <c r="B81" s="201"/>
      <c r="C81" s="201"/>
      <c r="D81" s="202"/>
      <c r="E81" s="201"/>
      <c r="F81" s="201"/>
      <c r="G81" s="212"/>
      <c r="H81" s="215"/>
      <c r="I81" s="201"/>
      <c r="J81" s="201"/>
      <c r="K81" s="201"/>
      <c r="L81" s="201"/>
      <c r="M81" s="201"/>
      <c r="N81" s="201"/>
      <c r="O81" s="201"/>
      <c r="P81" s="209"/>
      <c r="Q81" s="214"/>
      <c r="R81" s="201"/>
      <c r="S81" s="201"/>
      <c r="T81" s="201"/>
      <c r="U81" s="201"/>
      <c r="V81" s="201"/>
      <c r="W81" s="201"/>
      <c r="X81" s="201"/>
      <c r="Y81" s="201"/>
      <c r="Z81" s="201"/>
      <c r="AA81" s="201"/>
      <c r="AB81" s="201"/>
      <c r="AC81" s="201"/>
      <c r="AD81" s="201"/>
      <c r="AE81" s="212"/>
      <c r="AF81" s="51">
        <f t="shared" si="7"/>
        <v>0</v>
      </c>
      <c r="AG81" s="212"/>
      <c r="AH81" s="10"/>
      <c r="AI81" s="221"/>
    </row>
    <row r="82" spans="2:35" ht="12.75">
      <c r="B82" s="201"/>
      <c r="C82" s="201"/>
      <c r="D82" s="202"/>
      <c r="E82" s="201"/>
      <c r="F82" s="201"/>
      <c r="G82" s="212"/>
      <c r="H82" s="215"/>
      <c r="I82" s="201"/>
      <c r="J82" s="201"/>
      <c r="K82" s="201"/>
      <c r="L82" s="201"/>
      <c r="M82" s="201"/>
      <c r="N82" s="201"/>
      <c r="O82" s="201"/>
      <c r="P82" s="209"/>
      <c r="Q82" s="214"/>
      <c r="R82" s="201"/>
      <c r="S82" s="201"/>
      <c r="T82" s="201"/>
      <c r="U82" s="201"/>
      <c r="V82" s="201"/>
      <c r="W82" s="201"/>
      <c r="X82" s="201"/>
      <c r="Y82" s="201"/>
      <c r="Z82" s="201"/>
      <c r="AA82" s="201"/>
      <c r="AB82" s="201"/>
      <c r="AC82" s="201"/>
      <c r="AD82" s="201"/>
      <c r="AE82" s="212"/>
      <c r="AF82" s="51">
        <f t="shared" si="7"/>
        <v>0</v>
      </c>
      <c r="AG82" s="212"/>
      <c r="AH82" s="10"/>
      <c r="AI82" s="221"/>
    </row>
    <row r="83" spans="2:35" ht="12.75">
      <c r="B83" s="201"/>
      <c r="C83" s="201"/>
      <c r="D83" s="202"/>
      <c r="E83" s="201"/>
      <c r="F83" s="201"/>
      <c r="G83" s="212"/>
      <c r="H83" s="215"/>
      <c r="I83" s="201"/>
      <c r="J83" s="201"/>
      <c r="K83" s="201"/>
      <c r="L83" s="201"/>
      <c r="M83" s="201"/>
      <c r="N83" s="201"/>
      <c r="O83" s="201"/>
      <c r="P83" s="209"/>
      <c r="Q83" s="214"/>
      <c r="R83" s="201"/>
      <c r="S83" s="201"/>
      <c r="T83" s="201"/>
      <c r="U83" s="201"/>
      <c r="V83" s="201"/>
      <c r="W83" s="201"/>
      <c r="X83" s="201"/>
      <c r="Y83" s="201"/>
      <c r="Z83" s="201"/>
      <c r="AA83" s="201"/>
      <c r="AB83" s="201"/>
      <c r="AC83" s="201"/>
      <c r="AD83" s="201"/>
      <c r="AE83" s="212"/>
      <c r="AF83" s="51">
        <f t="shared" si="7"/>
        <v>0</v>
      </c>
      <c r="AG83" s="212"/>
      <c r="AH83" s="10"/>
      <c r="AI83" s="221"/>
    </row>
    <row r="84" spans="2:35" ht="12.75">
      <c r="B84" s="201"/>
      <c r="C84" s="201"/>
      <c r="D84" s="202"/>
      <c r="E84" s="201"/>
      <c r="F84" s="201"/>
      <c r="G84" s="212"/>
      <c r="H84" s="215"/>
      <c r="I84" s="201"/>
      <c r="J84" s="201"/>
      <c r="K84" s="201"/>
      <c r="L84" s="201"/>
      <c r="M84" s="201"/>
      <c r="N84" s="201"/>
      <c r="O84" s="201"/>
      <c r="P84" s="209"/>
      <c r="Q84" s="214"/>
      <c r="R84" s="201"/>
      <c r="S84" s="201"/>
      <c r="T84" s="201"/>
      <c r="U84" s="201"/>
      <c r="V84" s="201"/>
      <c r="W84" s="201"/>
      <c r="X84" s="201"/>
      <c r="Y84" s="201"/>
      <c r="Z84" s="201"/>
      <c r="AA84" s="201"/>
      <c r="AB84" s="201"/>
      <c r="AC84" s="201"/>
      <c r="AD84" s="201"/>
      <c r="AE84" s="212"/>
      <c r="AF84" s="51">
        <f t="shared" si="7"/>
        <v>0</v>
      </c>
      <c r="AG84" s="212"/>
      <c r="AH84" s="10"/>
      <c r="AI84" s="221"/>
    </row>
    <row r="85" spans="2:35" ht="12.75">
      <c r="B85" s="201"/>
      <c r="C85" s="201"/>
      <c r="D85" s="202"/>
      <c r="E85" s="201"/>
      <c r="F85" s="201"/>
      <c r="G85" s="212"/>
      <c r="H85" s="215"/>
      <c r="I85" s="201"/>
      <c r="J85" s="201"/>
      <c r="K85" s="201"/>
      <c r="L85" s="201"/>
      <c r="M85" s="201"/>
      <c r="N85" s="201"/>
      <c r="O85" s="201"/>
      <c r="P85" s="209"/>
      <c r="Q85" s="214"/>
      <c r="R85" s="201"/>
      <c r="S85" s="201"/>
      <c r="T85" s="201"/>
      <c r="U85" s="201"/>
      <c r="V85" s="201"/>
      <c r="W85" s="201"/>
      <c r="X85" s="201"/>
      <c r="Y85" s="201"/>
      <c r="Z85" s="201"/>
      <c r="AA85" s="201"/>
      <c r="AB85" s="201"/>
      <c r="AC85" s="201"/>
      <c r="AD85" s="201"/>
      <c r="AE85" s="212"/>
      <c r="AF85" s="51">
        <f t="shared" si="7"/>
        <v>0</v>
      </c>
      <c r="AG85" s="212"/>
      <c r="AH85" s="10"/>
      <c r="AI85" s="221"/>
    </row>
    <row r="86" spans="2:35" ht="12.75">
      <c r="B86" s="201"/>
      <c r="C86" s="201"/>
      <c r="D86" s="202"/>
      <c r="E86" s="201"/>
      <c r="F86" s="201"/>
      <c r="G86" s="212"/>
      <c r="H86" s="215"/>
      <c r="I86" s="201"/>
      <c r="J86" s="201"/>
      <c r="K86" s="201"/>
      <c r="L86" s="201"/>
      <c r="M86" s="201"/>
      <c r="N86" s="201"/>
      <c r="O86" s="201"/>
      <c r="P86" s="209"/>
      <c r="Q86" s="214"/>
      <c r="R86" s="201"/>
      <c r="S86" s="201"/>
      <c r="T86" s="201"/>
      <c r="U86" s="201"/>
      <c r="V86" s="201"/>
      <c r="W86" s="201"/>
      <c r="X86" s="201"/>
      <c r="Y86" s="201"/>
      <c r="Z86" s="201"/>
      <c r="AA86" s="201"/>
      <c r="AB86" s="201"/>
      <c r="AC86" s="201"/>
      <c r="AD86" s="201"/>
      <c r="AE86" s="212"/>
      <c r="AF86" s="51">
        <f t="shared" si="7"/>
        <v>0</v>
      </c>
      <c r="AG86" s="212"/>
      <c r="AH86" s="10"/>
      <c r="AI86" s="221"/>
    </row>
    <row r="87" spans="2:35" ht="12.75">
      <c r="B87" s="201"/>
      <c r="C87" s="201"/>
      <c r="D87" s="202"/>
      <c r="E87" s="201"/>
      <c r="F87" s="201"/>
      <c r="G87" s="212"/>
      <c r="H87" s="215"/>
      <c r="I87" s="201"/>
      <c r="J87" s="201"/>
      <c r="K87" s="201"/>
      <c r="L87" s="201"/>
      <c r="M87" s="201"/>
      <c r="N87" s="201"/>
      <c r="O87" s="201"/>
      <c r="P87" s="209"/>
      <c r="Q87" s="214"/>
      <c r="R87" s="201"/>
      <c r="S87" s="201"/>
      <c r="T87" s="201"/>
      <c r="U87" s="201"/>
      <c r="V87" s="201"/>
      <c r="W87" s="201"/>
      <c r="X87" s="201"/>
      <c r="Y87" s="201"/>
      <c r="Z87" s="201"/>
      <c r="AA87" s="201"/>
      <c r="AB87" s="201"/>
      <c r="AC87" s="201"/>
      <c r="AD87" s="201"/>
      <c r="AE87" s="212"/>
      <c r="AF87" s="51">
        <f t="shared" si="7"/>
        <v>0</v>
      </c>
      <c r="AG87" s="212"/>
      <c r="AH87" s="10"/>
      <c r="AI87" s="221"/>
    </row>
    <row r="88" spans="2:35" ht="12.75">
      <c r="B88" s="201"/>
      <c r="C88" s="201"/>
      <c r="D88" s="202"/>
      <c r="E88" s="201"/>
      <c r="F88" s="201"/>
      <c r="G88" s="212"/>
      <c r="H88" s="215"/>
      <c r="I88" s="201"/>
      <c r="J88" s="201"/>
      <c r="K88" s="201"/>
      <c r="L88" s="201"/>
      <c r="M88" s="201"/>
      <c r="N88" s="201"/>
      <c r="O88" s="201"/>
      <c r="P88" s="209"/>
      <c r="Q88" s="214"/>
      <c r="R88" s="201"/>
      <c r="S88" s="201"/>
      <c r="T88" s="201"/>
      <c r="U88" s="201"/>
      <c r="V88" s="201"/>
      <c r="W88" s="201"/>
      <c r="X88" s="201"/>
      <c r="Y88" s="201"/>
      <c r="Z88" s="201"/>
      <c r="AA88" s="201"/>
      <c r="AB88" s="201"/>
      <c r="AC88" s="201"/>
      <c r="AD88" s="201"/>
      <c r="AE88" s="212"/>
      <c r="AF88" s="51">
        <f t="shared" si="7"/>
        <v>0</v>
      </c>
      <c r="AG88" s="212"/>
      <c r="AH88" s="10"/>
      <c r="AI88" s="221"/>
    </row>
  </sheetData>
  <sheetProtection/>
  <printOptions/>
  <pageMargins left="0.75" right="0.75" top="1" bottom="1" header="0.4921259845" footer="0.4921259845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Lipp</dc:creator>
  <cp:keywords/>
  <dc:description/>
  <cp:lastModifiedBy>Hans Lipp</cp:lastModifiedBy>
  <dcterms:created xsi:type="dcterms:W3CDTF">2015-01-13T09:39:06Z</dcterms:created>
  <dcterms:modified xsi:type="dcterms:W3CDTF">2015-09-07T09:40:39Z</dcterms:modified>
  <cp:category/>
  <cp:version/>
  <cp:contentType/>
  <cp:contentStatus/>
</cp:coreProperties>
</file>